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mencer" sheetId="1" state="visible" r:id="rId1"/>
    <sheet xmlns:r="http://schemas.openxmlformats.org/officeDocument/2006/relationships" name="Hypotheses" sheetId="2" state="visible" r:id="rId2"/>
    <sheet xmlns:r="http://schemas.openxmlformats.org/officeDocument/2006/relationships" name="Budget" sheetId="3" state="visible" r:id="rId3"/>
    <sheet xmlns:r="http://schemas.openxmlformats.org/officeDocument/2006/relationships" name="Plan 24 mois" sheetId="4" state="visible" r:id="rId4"/>
    <sheet xmlns:r="http://schemas.openxmlformats.org/officeDocument/2006/relationships" name="Scenarios" sheetId="5" state="visible" r:id="rId5"/>
    <sheet xmlns:r="http://schemas.openxmlformats.org/officeDocument/2006/relationships" name="90 jours" sheetId="6" state="visible" r:id="rId6"/>
    <sheet xmlns:r="http://schemas.openxmlformats.org/officeDocument/2006/relationships" name="Produit IA" sheetId="7" state="visible" r:id="rId7"/>
    <sheet xmlns:r="http://schemas.openxmlformats.org/officeDocument/2006/relationships" name="Risques" sheetId="8" state="visible" r:id="rId8"/>
    <sheet xmlns:r="http://schemas.openxmlformats.org/officeDocument/2006/relationships" name="Sources" sheetId="9" state="visible" r:id="rId9"/>
  </sheets>
  <definedNames>
    <definedName name="_xlnm._FilterDatabase" localSheetId="0" hidden="1">'Commencer'!$A$4:$C$14</definedName>
    <definedName name="_xlnm.Print_Titles" localSheetId="0">'Commencer'!$1:$4</definedName>
    <definedName name="_xlnm._FilterDatabase" localSheetId="1" hidden="1">'Hypotheses'!$A$4:$D$13</definedName>
    <definedName name="_xlnm.Print_Titles" localSheetId="1">'Hypotheses'!$1:$4</definedName>
    <definedName name="_xlnm._FilterDatabase" localSheetId="2" hidden="1">'Budget'!$A$4:$D$13</definedName>
    <definedName name="_xlnm.Print_Titles" localSheetId="2">'Budget'!$1:$4</definedName>
    <definedName name="_xlnm._FilterDatabase" localSheetId="3" hidden="1">'Plan 24 mois'!$A$4:$S$28</definedName>
    <definedName name="_xlnm.Print_Titles" localSheetId="3">'Plan 24 mois'!$1:$4</definedName>
    <definedName name="_xlnm._FilterDatabase" localSheetId="4" hidden="1">'Scenarios'!$A$4:$G$10</definedName>
    <definedName name="_xlnm.Print_Titles" localSheetId="4">'Scenarios'!$1:$4</definedName>
    <definedName name="_xlnm._FilterDatabase" localSheetId="5" hidden="1">'90 jours'!$A$4:$E$14</definedName>
    <definedName name="_xlnm.Print_Titles" localSheetId="5">'90 jours'!$1:$4</definedName>
    <definedName name="_xlnm._FilterDatabase" localSheetId="6" hidden="1">'Produit IA'!$A$4:$E$17</definedName>
    <definedName name="_xlnm.Print_Titles" localSheetId="6">'Produit IA'!$1:$4</definedName>
    <definedName name="_xlnm._FilterDatabase" localSheetId="7" hidden="1">'Risques'!$A$4:$D$11</definedName>
    <definedName name="_xlnm.Print_Titles" localSheetId="7">'Risques'!$1:$4</definedName>
    <definedName name="_xlnm._FilterDatabase" localSheetId="8" hidden="1">'Sources'!$A$4:$C$9</definedName>
    <definedName name="_xlnm.Print_Titles" localSheetId="8">'Sources'!$1:$4</definedName>
  </definedNames>
  <calcPr calcId="191029" fullCalcOnLoad="1"/>
</workbook>
</file>

<file path=xl/styles.xml><?xml version="1.0" encoding="utf-8"?>
<styleSheet xmlns="http://schemas.openxmlformats.org/spreadsheetml/2006/main">
  <numFmts count="2">
    <numFmt numFmtId="164" formatCode="0.0%"/>
    <numFmt numFmtId="165" formatCode="#,##0;[Red](#,##0)"/>
  </numFmts>
  <fonts count="7">
    <font>
      <name val="Calibri"/>
      <family val="2"/>
      <color theme="1"/>
      <sz val="11"/>
      <scheme val="minor"/>
    </font>
    <font>
      <name val="Calibri"/>
      <b val="1"/>
      <color rgb="00234B3E"/>
      <sz val="20"/>
    </font>
    <font>
      <i val="1"/>
      <color rgb="006F8266"/>
      <sz val="10"/>
    </font>
    <font>
      <b val="1"/>
      <color rgb="00FFFFFF"/>
    </font>
    <font>
      <name val="Calibri"/>
      <color rgb="00344D3E"/>
      <sz val="11"/>
    </font>
    <font>
      <name val="Calibri"/>
      <color rgb="00234B3E"/>
      <sz val="11"/>
    </font>
    <font>
      <b val="1"/>
      <color rgb="00276C9E"/>
    </font>
  </fonts>
  <fills count="5">
    <fill>
      <patternFill/>
    </fill>
    <fill>
      <patternFill patternType="gray125"/>
    </fill>
    <fill>
      <patternFill patternType="solid">
        <fgColor rgb="00234B3E"/>
      </patternFill>
    </fill>
    <fill>
      <patternFill patternType="solid">
        <fgColor rgb="00F3F6EE"/>
      </patternFill>
    </fill>
    <fill>
      <patternFill patternType="solid">
        <fgColor rgb="00E5F0F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applyAlignment="1" pivotButton="0" quotePrefix="0" xfId="0">
      <alignment vertical="center" wrapText="1"/>
    </xf>
    <xf numFmtId="0" fontId="4" fillId="3" borderId="0" applyAlignment="1" pivotButton="0" quotePrefix="0" xfId="0">
      <alignment vertical="top" wrapText="1"/>
    </xf>
    <xf numFmtId="0" fontId="4" fillId="0" borderId="0" applyAlignment="1" pivotButton="0" quotePrefix="0" xfId="0">
      <alignment vertical="top" wrapText="1"/>
    </xf>
    <xf numFmtId="3" fontId="6" fillId="4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  <xf numFmtId="0" fontId="5" fillId="3" borderId="0" applyAlignment="1" pivotButton="0" quotePrefix="0" xfId="0">
      <alignment vertical="top" wrapText="1"/>
    </xf>
    <xf numFmtId="164" fontId="5" fillId="3" borderId="0" applyAlignment="1" pivotButton="0" quotePrefix="0" xfId="0">
      <alignment vertical="top" wrapText="1"/>
    </xf>
    <xf numFmtId="164" fontId="5" fillId="0" borderId="0" applyAlignment="1" pivotButton="0" quotePrefix="0" xfId="0">
      <alignment vertical="top" wrapText="1"/>
    </xf>
    <xf numFmtId="3" fontId="5" fillId="3" borderId="0" applyAlignment="1" pivotButton="0" quotePrefix="0" xfId="0">
      <alignment vertical="top" wrapText="1"/>
    </xf>
    <xf numFmtId="3" fontId="5" fillId="0" borderId="0" applyAlignment="1" pivotButton="0" quotePrefix="0" xfId="0">
      <alignment vertical="top" wrapText="1"/>
    </xf>
    <xf numFmtId="164" fontId="4" fillId="3" borderId="0" applyAlignment="1" pivotButton="0" quotePrefix="0" xfId="0">
      <alignment vertical="top" wrapText="1"/>
    </xf>
    <xf numFmtId="0" fontId="6" fillId="4" borderId="0" applyAlignment="1" pivotButton="0" quotePrefix="0" xfId="0">
      <alignment vertical="top" wrapText="1"/>
    </xf>
    <xf numFmtId="165" fontId="5" fillId="3" borderId="0" applyAlignment="1" pivotButton="0" quotePrefix="0" xfId="0">
      <alignment vertical="top" wrapText="1"/>
    </xf>
    <xf numFmtId="165" fontId="5" fillId="0" borderId="0" applyAlignment="1" pivotButton="0" quotePrefix="0" xfId="0">
      <alignment vertical="top" wrapText="1"/>
    </xf>
    <xf numFmtId="0" fontId="0" fillId="0" borderId="0" applyAlignment="1" pivotButton="0" quotePrefix="0" xfId="0">
      <alignment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styles" Target="styles.xml" Id="rId10"/><Relationship Type="http://schemas.openxmlformats.org/officeDocument/2006/relationships/theme" Target="theme/theme1.xml" Id="rId11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Trésorerie du scénario choisi</a:t>
            </a:r>
          </a:p>
        </rich>
      </tx>
    </title>
    <plotArea>
      <lineChart>
        <grouping val="standard"/>
        <ser>
          <idx val="0"/>
          <order val="0"/>
          <tx>
            <strRef>
              <f>'Plan 24 mois'!R4</f>
            </strRef>
          </tx>
          <spPr>
            <a:ln xmlns:a="http://schemas.openxmlformats.org/drawingml/2006/main"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'Plan 24 mois'!$A$5:$A$28</f>
            </numRef>
          </cat>
          <val>
            <numRef>
              <f>'Plan 24 mois'!$R$5:$R$28</f>
            </numRef>
          </val>
        </ser>
        <axId val="10"/>
        <axId val="100"/>
      </line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Mois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CHF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1</col>
      <colOff>0</colOff>
      <row>36</row>
      <rowOff>0</rowOff>
    </from>
    <ext cx="8280000" cy="360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14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66" customWidth="1" min="2" max="2"/>
    <col width="68" customWidth="1" min="3" max="3"/>
  </cols>
  <sheetData>
    <row r="1" ht="36" customHeight="1">
      <c r="A1" s="1" t="inlineStr">
        <is>
          <t>Liaison / Le cockpit de lancement</t>
        </is>
      </c>
    </row>
    <row r="2">
      <c r="A2" s="2" t="inlineStr">
        <is>
          <t>Hypothèses de lancement · 08.11.2026 · Aucun résultat acquis</t>
        </is>
      </c>
    </row>
    <row r="4" ht="31" customHeight="1">
      <c r="A4" s="3" t="inlineStr">
        <is>
          <t>Onglet</t>
        </is>
      </c>
      <c r="B4" s="3" t="inlineStr">
        <is>
          <t>Usage</t>
        </is>
      </c>
      <c r="C4" s="3" t="inlineStr">
        <is>
          <t>Décision à prendre</t>
        </is>
      </c>
    </row>
    <row r="5" ht="66" customHeight="1">
      <c r="A5" s="4" t="inlineStr">
        <is>
          <t>Hypotheses</t>
        </is>
      </c>
      <c r="B5" s="4" t="inlineStr">
        <is>
          <t>Modifier les prix, coûts et délais en bleu.</t>
        </is>
      </c>
      <c r="C5" s="4" t="inlineStr">
        <is>
          <t>Faire valider les montants par les premiers entretiens commerciaux.</t>
        </is>
      </c>
    </row>
    <row r="6" ht="66" customHeight="1">
      <c r="A6" s="5" t="inlineStr">
        <is>
          <t>Plan 24 mois</t>
        </is>
      </c>
      <c r="B6" s="5" t="inlineStr">
        <is>
          <t>Ventes, charges, encaissements et trésorerie mensuelle.</t>
        </is>
      </c>
      <c r="C6" s="5" t="inlineStr">
        <is>
          <t>Anticiper un financement complémentaire si la caisse devient négative.</t>
        </is>
      </c>
    </row>
    <row r="7" ht="66" customHeight="1">
      <c r="A7" s="4" t="inlineStr">
        <is>
          <t>Budget</t>
        </is>
      </c>
      <c r="B7" s="4" t="inlineStr">
        <is>
          <t>Budget annuel de travail et réserve.</t>
        </is>
      </c>
      <c r="C7" s="4" t="inlineStr">
        <is>
          <t>Équipe et rémunérations sont des hypothèses, aucun recrutement engagé.</t>
        </is>
      </c>
    </row>
    <row r="8" ht="66" customHeight="1">
      <c r="A8" s="5" t="inlineStr">
        <is>
          <t>Scenarios</t>
        </is>
      </c>
      <c r="B8" s="5" t="inlineStr">
        <is>
          <t>Comparer trois niveaux de clientèle et un équilibre récurrent.</t>
        </is>
      </c>
      <c r="C8" s="5" t="inlineStr">
        <is>
          <t>Ce ne sont ni une taille de marché, ni une promesse de ventes.</t>
        </is>
      </c>
    </row>
    <row r="9" ht="66" customHeight="1">
      <c r="A9" s="4" t="inlineStr">
        <is>
          <t>90 jours</t>
        </is>
      </c>
      <c r="B9" s="4" t="inlineStr">
        <is>
          <t>Les décisions et livrables nécessaires au lancement.</t>
        </is>
      </c>
      <c r="C9" s="4" t="inlineStr">
        <is>
          <t>Désigner un responsable réel pour chaque action.</t>
        </is>
      </c>
    </row>
    <row r="10" ht="66" customHeight="1">
      <c r="A10" s="5" t="inlineStr">
        <is>
          <t>Produit IA</t>
        </is>
      </c>
      <c r="B10" s="5" t="inlineStr">
        <is>
          <t>Backlog priorisé et critères d’acceptation.</t>
        </is>
      </c>
      <c r="C10" s="5" t="inlineStr">
        <is>
          <t>Un moteur déterministe existe ; génération, collecte et backend restent à construire.</t>
        </is>
      </c>
    </row>
    <row r="11" ht="66" customHeight="1">
      <c r="A11" s="4" t="inlineStr">
        <is>
          <t>Risques</t>
        </is>
      </c>
      <c r="B11" s="4" t="inlineStr">
        <is>
          <t>Déclencheurs, réponses et responsabilités.</t>
        </is>
      </c>
      <c r="C11" s="4" t="inlineStr">
        <is>
          <t>Valider la faisabilité avant les engagements commerciaux.</t>
        </is>
      </c>
    </row>
    <row r="12" ht="66" customHeight="1">
      <c r="A12" s="5" t="inlineStr">
        <is>
          <t>Sources</t>
        </is>
      </c>
      <c r="B12" s="5" t="inlineStr">
        <is>
          <t>Sources officielles utiles et limites.</t>
        </is>
      </c>
      <c r="C12" s="5" t="inlineStr">
        <is>
          <t>Vérifier la version et les conditions avant utilisation.</t>
        </is>
      </c>
    </row>
    <row r="13" ht="66" customHeight="1">
      <c r="A13" s="4" t="inlineStr">
        <is>
          <t>Périmètre du modèle</t>
        </is>
      </c>
      <c r="B13" s="4" t="inlineStr">
        <is>
          <t>CHF, hors TVA et impôts. Encaissements décalables, sans dette ni subvention.</t>
        </is>
      </c>
      <c r="C13" s="4" t="inlineStr">
        <is>
          <t>L’acquisition et la validation juridique peuvent retarder les revenus.</t>
        </is>
      </c>
    </row>
    <row r="14" ht="66" customHeight="1">
      <c r="A14" s="5" t="inlineStr">
        <is>
          <t>Statut commercial</t>
        </is>
      </c>
      <c r="B14" s="5" t="inlineStr">
        <is>
          <t>Aucun client, partenariat, revenu ou financement signé documenté.</t>
        </is>
      </c>
      <c r="C14" s="5" t="inlineStr">
        <is>
          <t>Les noms des fondateurs et les justificatifs de traction restent à compléter.</t>
        </is>
      </c>
    </row>
  </sheetData>
  <autoFilter ref="A4:C14"/>
  <mergeCells count="2">
    <mergeCell ref="A1:C1"/>
    <mergeCell ref="A2:C2"/>
  </mergeCells>
  <pageMargins left="0.75" right="0.75" top="1" bottom="1" header="0.5" footer="0.5"/>
  <pageSetup orientation="landscape" paperSize="8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D13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2" customWidth="1" min="1" max="1"/>
    <col width="19" customWidth="1" min="2" max="2"/>
    <col width="20" customWidth="1" min="3" max="3"/>
    <col width="83" customWidth="1" min="4" max="4"/>
  </cols>
  <sheetData>
    <row r="1" ht="36" customHeight="1">
      <c r="A1" s="1" t="inlineStr">
        <is>
          <t>Hypothèses économiques modifiables</t>
        </is>
      </c>
    </row>
    <row r="2">
      <c r="A2" s="2" t="inlineStr">
        <is>
          <t>Hypothèses de lancement · 08.11.2026 · Aucun résultat acquis</t>
        </is>
      </c>
    </row>
    <row r="4" ht="31" customHeight="1">
      <c r="A4" s="3" t="inlineStr">
        <is>
          <t>Paramètre</t>
        </is>
      </c>
      <c r="B4" s="3" t="inlineStr">
        <is>
          <t>Valeur</t>
        </is>
      </c>
      <c r="C4" s="3" t="inlineStr">
        <is>
          <t>Unité</t>
        </is>
      </c>
      <c r="D4" s="3" t="inlineStr">
        <is>
          <t>Interprétation</t>
        </is>
      </c>
    </row>
    <row r="5">
      <c r="A5" s="4" t="inlineStr">
        <is>
          <t>Abonnement collectivité / mois</t>
        </is>
      </c>
      <c r="B5" s="6" t="n">
        <v>1000</v>
      </c>
      <c r="C5" s="4" t="inlineStr">
        <is>
          <t>CHF</t>
        </is>
      </c>
      <c r="D5" s="4" t="inlineStr">
        <is>
          <t>Base de discussion pour un périmètre standard ; aucun prix validé.</t>
        </is>
      </c>
    </row>
    <row r="6">
      <c r="A6" s="5" t="inlineStr">
        <is>
          <t>Intégration standard</t>
        </is>
      </c>
      <c r="B6" s="6" t="n">
        <v>6000</v>
      </c>
      <c r="C6" s="5" t="inlineStr">
        <is>
          <t>CHF</t>
        </is>
      </c>
      <c r="D6" s="5" t="inlineStr">
        <is>
          <t>Hors connecteurs spécifiques. Offerte aux deux premiers pilotes qui convertissent.</t>
        </is>
      </c>
    </row>
    <row r="7">
      <c r="A7" s="4" t="inlineStr">
        <is>
          <t>Pilote de 12 semaines</t>
        </is>
      </c>
      <c r="B7" s="6" t="n">
        <v>24000</v>
      </c>
      <c r="C7" s="4" t="inlineStr">
        <is>
          <t>CHF</t>
        </is>
      </c>
      <c r="D7" s="4" t="inlineStr">
        <is>
          <t>Un seul parcours et une commune ; éligibilité et mode de commande à vérifier.</t>
        </is>
      </c>
    </row>
    <row r="8">
      <c r="A8" s="5" t="inlineStr">
        <is>
          <t>Coût variable / client / mois</t>
        </is>
      </c>
      <c r="B8" s="6" t="n">
        <v>200</v>
      </c>
      <c r="C8" s="5" t="inlineStr">
        <is>
          <t>CHF</t>
        </is>
      </c>
      <c r="D8" s="5" t="inlineStr">
        <is>
          <t>Hypothèse de volume et support externe, en plus de l’équipe et infra fixes.</t>
        </is>
      </c>
    </row>
    <row r="9">
      <c r="A9" s="4" t="inlineStr">
        <is>
          <t>Financement initial envisagé</t>
        </is>
      </c>
      <c r="B9" s="6" t="n">
        <v>600000</v>
      </c>
      <c r="C9" s="4" t="inlineStr">
        <is>
          <t>CHF</t>
        </is>
      </c>
      <c r="D9" s="4" t="inlineStr">
        <is>
          <t>Hypothèse de trésorerie initiale ; aucun financement reçu.</t>
        </is>
      </c>
    </row>
    <row r="10">
      <c r="A10" s="5" t="inlineStr">
        <is>
          <t>Charges fixes annuelles</t>
        </is>
      </c>
      <c r="B10" s="7">
        <f>Budget!B11</f>
        <v/>
      </c>
      <c r="C10" s="5" t="inlineStr">
        <is>
          <t>CHF</t>
        </is>
      </c>
      <c r="D10" s="5" t="inlineStr">
        <is>
          <t>Détail dans Budget. Modèle à coûts fixes constants sur 24 mois.</t>
        </is>
      </c>
    </row>
    <row r="11">
      <c r="A11" s="4" t="inlineStr">
        <is>
          <t>Délai d’encaissement</t>
        </is>
      </c>
      <c r="B11" s="6" t="n">
        <v>0</v>
      </c>
      <c r="C11" s="4" t="inlineStr">
        <is>
          <t>mois</t>
        </is>
      </c>
      <c r="D11" s="4" t="inlineStr">
        <is>
          <t>0 à 3 mois. Le scénario de référence suppose un encaissement immédiat.</t>
        </is>
      </c>
    </row>
    <row r="12">
      <c r="A12" s="5" t="inlineStr">
        <is>
          <t>Coût commercial / nouveau client</t>
        </is>
      </c>
      <c r="B12" s="6" t="n">
        <v>4000</v>
      </c>
      <c r="C12" s="5" t="inlineStr">
        <is>
          <t>CHF</t>
        </is>
      </c>
      <c r="D12" s="5" t="inlineStr">
        <is>
          <t>Pour le calcul indicatif de délai de récupération ; inclus dans le budget commercial, sans double comptage.</t>
        </is>
      </c>
    </row>
    <row r="13">
      <c r="A13" s="4" t="inlineStr">
        <is>
          <t>Réserve de financement</t>
        </is>
      </c>
      <c r="B13" s="8">
        <f>B9-B10</f>
        <v/>
      </c>
      <c r="C13" s="4" t="inlineStr">
        <is>
          <t>CHF</t>
        </is>
      </c>
      <c r="D13" s="4" t="inlineStr">
        <is>
          <t>Financement initial moins charges fixes annuelles. Absorbe coûts variables et aléas.</t>
        </is>
      </c>
    </row>
  </sheetData>
  <autoFilter ref="A4:D13"/>
  <mergeCells count="2">
    <mergeCell ref="A1:D1"/>
    <mergeCell ref="A2:D2"/>
  </mergeCells>
  <dataValidations count="1">
    <dataValidation sqref="B11" showDropDown="0" showInputMessage="0" showErrorMessage="1" allowBlank="0" error="Choisir de 0 à 3 mois." type="whole" operator="between">
      <formula1>0</formula1>
      <formula2>3</formula2>
    </dataValidation>
  </dataValidations>
  <pageMargins left="0.75" right="0.75" top="1" bottom="1" header="0.5" footer="0.5"/>
  <pageSetup orientation="landscape" paperSize="8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D13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0" customWidth="1" min="1" max="1"/>
    <col width="24" customWidth="1" min="2" max="2"/>
    <col width="24" customWidth="1" min="3" max="3"/>
    <col width="80" customWidth="1" min="4" max="4"/>
  </cols>
  <sheetData>
    <row r="1" ht="36" customHeight="1">
      <c r="A1" s="1" t="inlineStr">
        <is>
          <t>Un budget de travail, pas une levée acquise</t>
        </is>
      </c>
    </row>
    <row r="2">
      <c r="A2" s="2" t="inlineStr">
        <is>
          <t>Hypothèses de lancement · 08.11.2026 · Aucun résultat acquis</t>
        </is>
      </c>
    </row>
    <row r="4" ht="31" customHeight="1">
      <c r="A4" s="3" t="inlineStr">
        <is>
          <t>Poste</t>
        </is>
      </c>
      <c r="B4" s="3" t="inlineStr">
        <is>
          <t>Budget annuel CHF</t>
        </is>
      </c>
      <c r="C4" s="3" t="inlineStr">
        <is>
          <t>Part du financement</t>
        </is>
      </c>
      <c r="D4" s="3" t="inlineStr">
        <is>
          <t>Hypothèse</t>
        </is>
      </c>
    </row>
    <row r="5">
      <c r="A5" s="4" t="inlineStr">
        <is>
          <t>Equipe 3 ETP chargés</t>
        </is>
      </c>
      <c r="B5" s="6" t="n">
        <v>330000</v>
      </c>
      <c r="C5" s="9">
        <f>B5/Hypotheses!$B$9</f>
        <v/>
      </c>
      <c r="D5" s="4" t="inlineStr">
        <is>
          <t>3 équivalents temps plein à CHF 110 000 de coût annuel chacun ; rôles à constituer.</t>
        </is>
      </c>
    </row>
    <row r="6">
      <c r="A6" s="5" t="inlineStr">
        <is>
          <t>Expertise métier et juridique</t>
        </is>
      </c>
      <c r="B6" s="6" t="n">
        <v>60000</v>
      </c>
      <c r="C6" s="10">
        <f>B6/Hypotheses!$B$9</f>
        <v/>
      </c>
      <c r="D6" s="5" t="inlineStr">
        <is>
          <t>Cartographie, revue du corpus et accompagnement métier.</t>
        </is>
      </c>
    </row>
    <row r="7">
      <c r="A7" s="4" t="inlineStr">
        <is>
          <t>Infrastructure de base</t>
        </is>
      </c>
      <c r="B7" s="6" t="n">
        <v>24000</v>
      </c>
      <c r="C7" s="9">
        <f>B7/Hypotheses!$B$9</f>
        <v/>
      </c>
      <c r="D7" s="4" t="inlineStr">
        <is>
          <t>Environnements, observabilité et services fixes.</t>
        </is>
      </c>
    </row>
    <row r="8">
      <c r="A8" s="5" t="inlineStr">
        <is>
          <t>Sécurité et audit</t>
        </is>
      </c>
      <c r="B8" s="6" t="n">
        <v>36000</v>
      </c>
      <c r="C8" s="10">
        <f>B8/Hypotheses!$B$9</f>
        <v/>
      </c>
      <c r="D8" s="5" t="inlineStr">
        <is>
          <t>Conception des accès, revue et audit avant exploitation.</t>
        </is>
      </c>
    </row>
    <row r="9">
      <c r="A9" s="4" t="inlineStr">
        <is>
          <t>Commercial et déplacements</t>
        </is>
      </c>
      <c r="B9" s="6" t="n">
        <v>24000</v>
      </c>
      <c r="C9" s="9">
        <f>B9/Hypotheses!$B$9</f>
        <v/>
      </c>
      <c r="D9" s="4" t="inlineStr">
        <is>
          <t>Entretiens terrain et cycle de vente collectivités.</t>
        </is>
      </c>
    </row>
    <row r="10">
      <c r="A10" s="5" t="inlineStr">
        <is>
          <t>Administration et assurance</t>
        </is>
      </c>
      <c r="B10" s="6" t="n">
        <v>18000</v>
      </c>
      <c r="C10" s="10">
        <f>B10/Hypotheses!$B$9</f>
        <v/>
      </c>
      <c r="D10" s="5" t="inlineStr">
        <is>
          <t>Gestion et assurance à préciser.</t>
        </is>
      </c>
    </row>
    <row r="11">
      <c r="A11" s="4" t="inlineStr">
        <is>
          <t>Total charges fixes</t>
        </is>
      </c>
      <c r="B11" s="11">
        <f>SUM(B5:B10)</f>
        <v/>
      </c>
      <c r="C11" s="9">
        <f>B11/Hypotheses!B9</f>
        <v/>
      </c>
      <c r="D11" s="4" t="inlineStr">
        <is>
          <t>Base d’exploitation annuelle.</t>
        </is>
      </c>
    </row>
    <row r="12">
      <c r="A12" s="5" t="inlineStr">
        <is>
          <t>Réserve et coûts variables</t>
        </is>
      </c>
      <c r="B12" s="12">
        <f>Hypotheses!B9-B11</f>
        <v/>
      </c>
      <c r="C12" s="10">
        <f>B12/Hypotheses!B9</f>
        <v/>
      </c>
      <c r="D12" s="5" t="inlineStr">
        <is>
          <t>Marge de manœuvre de financement ; non comptée comme dépense automatique.</t>
        </is>
      </c>
    </row>
    <row r="13">
      <c r="A13" s="4" t="inlineStr">
        <is>
          <t>Financement envisagé</t>
        </is>
      </c>
      <c r="B13" s="11">
        <f>SUM(B11:B12)</f>
        <v/>
      </c>
      <c r="C13" s="13" t="n">
        <v>1</v>
      </c>
      <c r="D13" s="4" t="inlineStr">
        <is>
          <t>Hypothèse de 600 000 CHF ; à discuter après validation du pilote.</t>
        </is>
      </c>
    </row>
  </sheetData>
  <autoFilter ref="A4:D13"/>
  <mergeCells count="2">
    <mergeCell ref="A1:D1"/>
    <mergeCell ref="A2:D2"/>
  </mergeCells>
  <pageMargins left="0.75" right="0.75" top="1" bottom="1" header="0.5" footer="0.5"/>
  <pageSetup orientation="landscape" paperSize="8" fitToHeight="0" fitToWidth="1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S34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0" customWidth="1" min="1" max="1"/>
    <col width="14" customWidth="1" min="2" max="2"/>
    <col width="12" customWidth="1" min="3" max="3"/>
    <col width="12" customWidth="1" min="4" max="4"/>
    <col width="13" customWidth="1" min="5" max="5"/>
    <col width="18" customWidth="1" min="6" max="6"/>
    <col width="16" customWidth="1" min="7" max="7"/>
    <col width="20" customWidth="1" min="8" max="8"/>
    <col width="20" customWidth="1" min="9" max="9"/>
    <col width="18" customWidth="1" min="10" max="10"/>
    <col width="20" customWidth="1" min="11" max="11"/>
    <col width="20" customWidth="1" min="12" max="12"/>
    <col width="18" customWidth="1" min="13" max="13"/>
    <col width="19" customWidth="1" min="14" max="14"/>
    <col width="22" customWidth="1" min="15" max="15"/>
    <col width="21" customWidth="1" min="16" max="16"/>
    <col width="19" customWidth="1" min="17" max="17"/>
    <col width="22" customWidth="1" min="18" max="18"/>
    <col width="23" customWidth="1" min="19" max="19"/>
  </cols>
  <sheetData>
    <row r="1" ht="36" customHeight="1">
      <c r="A1" s="1" t="inlineStr">
        <is>
          <t>De la première expérimentation aux abonnements</t>
        </is>
      </c>
    </row>
    <row r="2">
      <c r="A2" s="2" t="inlineStr">
        <is>
          <t>Hypothèses de lancement · 08.11.2026 · Aucun résultat acquis</t>
        </is>
      </c>
    </row>
    <row r="4" ht="31" customHeight="1">
      <c r="A4" s="3" t="inlineStr">
        <is>
          <t>Mois</t>
        </is>
      </c>
      <c r="B4" s="3" t="inlineStr">
        <is>
          <t>Clients début</t>
        </is>
      </c>
      <c r="C4" s="3" t="inlineStr">
        <is>
          <t>Nouveaux</t>
        </is>
      </c>
      <c r="D4" s="3" t="inlineStr">
        <is>
          <t>Départs</t>
        </is>
      </c>
      <c r="E4" s="3" t="inlineStr">
        <is>
          <t>Clients fin</t>
        </is>
      </c>
      <c r="F4" s="3" t="inlineStr">
        <is>
          <t>Intégrations facturées</t>
        </is>
      </c>
      <c r="G4" s="3" t="inlineStr">
        <is>
          <t>Pilotes facturés</t>
        </is>
      </c>
      <c r="H4" s="3" t="inlineStr">
        <is>
          <t>Abonnements CHF</t>
        </is>
      </c>
      <c r="I4" s="3" t="inlineStr">
        <is>
          <t>Intégrations CHF</t>
        </is>
      </c>
      <c r="J4" s="3" t="inlineStr">
        <is>
          <t>Pilotes CHF</t>
        </is>
      </c>
      <c r="K4" s="3" t="inlineStr">
        <is>
          <t>CA facturé CHF</t>
        </is>
      </c>
      <c r="L4" s="3" t="inlineStr">
        <is>
          <t>Coûts variables CHF</t>
        </is>
      </c>
      <c r="M4" s="3" t="inlineStr">
        <is>
          <t>Fixes CHF</t>
        </is>
      </c>
      <c r="N4" s="3" t="inlineStr">
        <is>
          <t>Charges CHF</t>
        </is>
      </c>
      <c r="O4" s="3" t="inlineStr">
        <is>
          <t>Résultat simplifié CHF</t>
        </is>
      </c>
      <c r="P4" s="3" t="inlineStr">
        <is>
          <t>Encaissements CHF</t>
        </is>
      </c>
      <c r="Q4" s="3" t="inlineStr">
        <is>
          <t>Flux net CHF</t>
        </is>
      </c>
      <c r="R4" s="3" t="inlineStr">
        <is>
          <t>Trésorerie CHF</t>
        </is>
      </c>
      <c r="S4" s="3" t="inlineStr">
        <is>
          <t>ARR fin de mois CHF</t>
        </is>
      </c>
    </row>
    <row r="5">
      <c r="A5" s="4" t="n">
        <v>1</v>
      </c>
      <c r="B5" s="4" t="n">
        <v>0</v>
      </c>
      <c r="C5" s="14" t="n">
        <v>0</v>
      </c>
      <c r="D5" s="14" t="n">
        <v>0</v>
      </c>
      <c r="E5" s="8">
        <f>MAX(0,B5+C5-D5)</f>
        <v/>
      </c>
      <c r="F5" s="14" t="n">
        <v>0</v>
      </c>
      <c r="G5" s="14" t="n">
        <v>0</v>
      </c>
      <c r="H5" s="15">
        <f>E5*Hypotheses!$B$5</f>
        <v/>
      </c>
      <c r="I5" s="15">
        <f>F5*Hypotheses!$B$6</f>
        <v/>
      </c>
      <c r="J5" s="15">
        <f>G5*Hypotheses!$B$7</f>
        <v/>
      </c>
      <c r="K5" s="15">
        <f>SUM(H5:J5)</f>
        <v/>
      </c>
      <c r="L5" s="15">
        <f>E5*Hypotheses!$B$8</f>
        <v/>
      </c>
      <c r="M5" s="15">
        <f>Hypotheses!$B$10/12</f>
        <v/>
      </c>
      <c r="N5" s="15">
        <f>SUM(L5:M5)</f>
        <v/>
      </c>
      <c r="O5" s="15">
        <f>K5-N5</f>
        <v/>
      </c>
      <c r="P5" s="15">
        <f>IF(A5&lt;=Hypotheses!$B$11,0,INDEX($K$5:$K$28,A5-Hypotheses!$B$11))</f>
        <v/>
      </c>
      <c r="Q5" s="15">
        <f>P5-N5</f>
        <v/>
      </c>
      <c r="R5" s="15">
        <f>Hypotheses!$B$9+Q5</f>
        <v/>
      </c>
      <c r="S5" s="15">
        <f>H5*12</f>
        <v/>
      </c>
    </row>
    <row r="6">
      <c r="A6" s="5" t="n">
        <v>2</v>
      </c>
      <c r="B6" s="7">
        <f>E5</f>
        <v/>
      </c>
      <c r="C6" s="14" t="n">
        <v>0</v>
      </c>
      <c r="D6" s="14" t="n">
        <v>0</v>
      </c>
      <c r="E6" s="7">
        <f>MAX(0,B6+C6-D6)</f>
        <v/>
      </c>
      <c r="F6" s="14" t="n">
        <v>0</v>
      </c>
      <c r="G6" s="14" t="n">
        <v>0</v>
      </c>
      <c r="H6" s="16">
        <f>E6*Hypotheses!$B$5</f>
        <v/>
      </c>
      <c r="I6" s="16">
        <f>F6*Hypotheses!$B$6</f>
        <v/>
      </c>
      <c r="J6" s="16">
        <f>G6*Hypotheses!$B$7</f>
        <v/>
      </c>
      <c r="K6" s="16">
        <f>SUM(H6:J6)</f>
        <v/>
      </c>
      <c r="L6" s="16">
        <f>E6*Hypotheses!$B$8</f>
        <v/>
      </c>
      <c r="M6" s="16">
        <f>Hypotheses!$B$10/12</f>
        <v/>
      </c>
      <c r="N6" s="16">
        <f>SUM(L6:M6)</f>
        <v/>
      </c>
      <c r="O6" s="16">
        <f>K6-N6</f>
        <v/>
      </c>
      <c r="P6" s="16">
        <f>IF(A6&lt;=Hypotheses!$B$11,0,INDEX($K$5:$K$28,A6-Hypotheses!$B$11))</f>
        <v/>
      </c>
      <c r="Q6" s="16">
        <f>P6-N6</f>
        <v/>
      </c>
      <c r="R6" s="16">
        <f>R5+Q6</f>
        <v/>
      </c>
      <c r="S6" s="16">
        <f>H6*12</f>
        <v/>
      </c>
    </row>
    <row r="7">
      <c r="A7" s="4" t="n">
        <v>3</v>
      </c>
      <c r="B7" s="8">
        <f>E6</f>
        <v/>
      </c>
      <c r="C7" s="14" t="n">
        <v>0</v>
      </c>
      <c r="D7" s="14" t="n">
        <v>0</v>
      </c>
      <c r="E7" s="8">
        <f>MAX(0,B7+C7-D7)</f>
        <v/>
      </c>
      <c r="F7" s="14" t="n">
        <v>0</v>
      </c>
      <c r="G7" s="14" t="n">
        <v>1</v>
      </c>
      <c r="H7" s="15">
        <f>E7*Hypotheses!$B$5</f>
        <v/>
      </c>
      <c r="I7" s="15">
        <f>F7*Hypotheses!$B$6</f>
        <v/>
      </c>
      <c r="J7" s="15">
        <f>G7*Hypotheses!$B$7</f>
        <v/>
      </c>
      <c r="K7" s="15">
        <f>SUM(H7:J7)</f>
        <v/>
      </c>
      <c r="L7" s="15">
        <f>E7*Hypotheses!$B$8</f>
        <v/>
      </c>
      <c r="M7" s="15">
        <f>Hypotheses!$B$10/12</f>
        <v/>
      </c>
      <c r="N7" s="15">
        <f>SUM(L7:M7)</f>
        <v/>
      </c>
      <c r="O7" s="15">
        <f>K7-N7</f>
        <v/>
      </c>
      <c r="P7" s="15">
        <f>IF(A7&lt;=Hypotheses!$B$11,0,INDEX($K$5:$K$28,A7-Hypotheses!$B$11))</f>
        <v/>
      </c>
      <c r="Q7" s="15">
        <f>P7-N7</f>
        <v/>
      </c>
      <c r="R7" s="15">
        <f>R6+Q7</f>
        <v/>
      </c>
      <c r="S7" s="15">
        <f>H7*12</f>
        <v/>
      </c>
    </row>
    <row r="8">
      <c r="A8" s="5" t="n">
        <v>4</v>
      </c>
      <c r="B8" s="7">
        <f>E7</f>
        <v/>
      </c>
      <c r="C8" s="14" t="n">
        <v>0</v>
      </c>
      <c r="D8" s="14" t="n">
        <v>0</v>
      </c>
      <c r="E8" s="7">
        <f>MAX(0,B8+C8-D8)</f>
        <v/>
      </c>
      <c r="F8" s="14" t="n">
        <v>0</v>
      </c>
      <c r="G8" s="14" t="n">
        <v>0</v>
      </c>
      <c r="H8" s="16">
        <f>E8*Hypotheses!$B$5</f>
        <v/>
      </c>
      <c r="I8" s="16">
        <f>F8*Hypotheses!$B$6</f>
        <v/>
      </c>
      <c r="J8" s="16">
        <f>G8*Hypotheses!$B$7</f>
        <v/>
      </c>
      <c r="K8" s="16">
        <f>SUM(H8:J8)</f>
        <v/>
      </c>
      <c r="L8" s="16">
        <f>E8*Hypotheses!$B$8</f>
        <v/>
      </c>
      <c r="M8" s="16">
        <f>Hypotheses!$B$10/12</f>
        <v/>
      </c>
      <c r="N8" s="16">
        <f>SUM(L8:M8)</f>
        <v/>
      </c>
      <c r="O8" s="16">
        <f>K8-N8</f>
        <v/>
      </c>
      <c r="P8" s="16">
        <f>IF(A8&lt;=Hypotheses!$B$11,0,INDEX($K$5:$K$28,A8-Hypotheses!$B$11))</f>
        <v/>
      </c>
      <c r="Q8" s="16">
        <f>P8-N8</f>
        <v/>
      </c>
      <c r="R8" s="16">
        <f>R7+Q8</f>
        <v/>
      </c>
      <c r="S8" s="16">
        <f>H8*12</f>
        <v/>
      </c>
    </row>
    <row r="9">
      <c r="A9" s="4" t="n">
        <v>5</v>
      </c>
      <c r="B9" s="8">
        <f>E8</f>
        <v/>
      </c>
      <c r="C9" s="14" t="n">
        <v>0</v>
      </c>
      <c r="D9" s="14" t="n">
        <v>0</v>
      </c>
      <c r="E9" s="8">
        <f>MAX(0,B9+C9-D9)</f>
        <v/>
      </c>
      <c r="F9" s="14" t="n">
        <v>0</v>
      </c>
      <c r="G9" s="14" t="n">
        <v>1</v>
      </c>
      <c r="H9" s="15">
        <f>E9*Hypotheses!$B$5</f>
        <v/>
      </c>
      <c r="I9" s="15">
        <f>F9*Hypotheses!$B$6</f>
        <v/>
      </c>
      <c r="J9" s="15">
        <f>G9*Hypotheses!$B$7</f>
        <v/>
      </c>
      <c r="K9" s="15">
        <f>SUM(H9:J9)</f>
        <v/>
      </c>
      <c r="L9" s="15">
        <f>E9*Hypotheses!$B$8</f>
        <v/>
      </c>
      <c r="M9" s="15">
        <f>Hypotheses!$B$10/12</f>
        <v/>
      </c>
      <c r="N9" s="15">
        <f>SUM(L9:M9)</f>
        <v/>
      </c>
      <c r="O9" s="15">
        <f>K9-N9</f>
        <v/>
      </c>
      <c r="P9" s="15">
        <f>IF(A9&lt;=Hypotheses!$B$11,0,INDEX($K$5:$K$28,A9-Hypotheses!$B$11))</f>
        <v/>
      </c>
      <c r="Q9" s="15">
        <f>P9-N9</f>
        <v/>
      </c>
      <c r="R9" s="15">
        <f>R8+Q9</f>
        <v/>
      </c>
      <c r="S9" s="15">
        <f>H9*12</f>
        <v/>
      </c>
    </row>
    <row r="10">
      <c r="A10" s="5" t="n">
        <v>6</v>
      </c>
      <c r="B10" s="7">
        <f>E9</f>
        <v/>
      </c>
      <c r="C10" s="14" t="n">
        <v>0</v>
      </c>
      <c r="D10" s="14" t="n">
        <v>0</v>
      </c>
      <c r="E10" s="7">
        <f>MAX(0,B10+C10-D10)</f>
        <v/>
      </c>
      <c r="F10" s="14" t="n">
        <v>0</v>
      </c>
      <c r="G10" s="14" t="n">
        <v>0</v>
      </c>
      <c r="H10" s="16">
        <f>E10*Hypotheses!$B$5</f>
        <v/>
      </c>
      <c r="I10" s="16">
        <f>F10*Hypotheses!$B$6</f>
        <v/>
      </c>
      <c r="J10" s="16">
        <f>G10*Hypotheses!$B$7</f>
        <v/>
      </c>
      <c r="K10" s="16">
        <f>SUM(H10:J10)</f>
        <v/>
      </c>
      <c r="L10" s="16">
        <f>E10*Hypotheses!$B$8</f>
        <v/>
      </c>
      <c r="M10" s="16">
        <f>Hypotheses!$B$10/12</f>
        <v/>
      </c>
      <c r="N10" s="16">
        <f>SUM(L10:M10)</f>
        <v/>
      </c>
      <c r="O10" s="16">
        <f>K10-N10</f>
        <v/>
      </c>
      <c r="P10" s="16">
        <f>IF(A10&lt;=Hypotheses!$B$11,0,INDEX($K$5:$K$28,A10-Hypotheses!$B$11))</f>
        <v/>
      </c>
      <c r="Q10" s="16">
        <f>P10-N10</f>
        <v/>
      </c>
      <c r="R10" s="16">
        <f>R9+Q10</f>
        <v/>
      </c>
      <c r="S10" s="16">
        <f>H10*12</f>
        <v/>
      </c>
    </row>
    <row r="11">
      <c r="A11" s="4" t="n">
        <v>7</v>
      </c>
      <c r="B11" s="8">
        <f>E10</f>
        <v/>
      </c>
      <c r="C11" s="14" t="n">
        <v>1</v>
      </c>
      <c r="D11" s="14" t="n">
        <v>0</v>
      </c>
      <c r="E11" s="8">
        <f>MAX(0,B11+C11-D11)</f>
        <v/>
      </c>
      <c r="F11" s="14" t="n">
        <v>0</v>
      </c>
      <c r="G11" s="14" t="n">
        <v>0</v>
      </c>
      <c r="H11" s="15">
        <f>E11*Hypotheses!$B$5</f>
        <v/>
      </c>
      <c r="I11" s="15">
        <f>F11*Hypotheses!$B$6</f>
        <v/>
      </c>
      <c r="J11" s="15">
        <f>G11*Hypotheses!$B$7</f>
        <v/>
      </c>
      <c r="K11" s="15">
        <f>SUM(H11:J11)</f>
        <v/>
      </c>
      <c r="L11" s="15">
        <f>E11*Hypotheses!$B$8</f>
        <v/>
      </c>
      <c r="M11" s="15">
        <f>Hypotheses!$B$10/12</f>
        <v/>
      </c>
      <c r="N11" s="15">
        <f>SUM(L11:M11)</f>
        <v/>
      </c>
      <c r="O11" s="15">
        <f>K11-N11</f>
        <v/>
      </c>
      <c r="P11" s="15">
        <f>IF(A11&lt;=Hypotheses!$B$11,0,INDEX($K$5:$K$28,A11-Hypotheses!$B$11))</f>
        <v/>
      </c>
      <c r="Q11" s="15">
        <f>P11-N11</f>
        <v/>
      </c>
      <c r="R11" s="15">
        <f>R10+Q11</f>
        <v/>
      </c>
      <c r="S11" s="15">
        <f>H11*12</f>
        <v/>
      </c>
    </row>
    <row r="12">
      <c r="A12" s="5" t="n">
        <v>8</v>
      </c>
      <c r="B12" s="7">
        <f>E11</f>
        <v/>
      </c>
      <c r="C12" s="14" t="n">
        <v>0</v>
      </c>
      <c r="D12" s="14" t="n">
        <v>0</v>
      </c>
      <c r="E12" s="7">
        <f>MAX(0,B12+C12-D12)</f>
        <v/>
      </c>
      <c r="F12" s="14" t="n">
        <v>0</v>
      </c>
      <c r="G12" s="14" t="n">
        <v>0</v>
      </c>
      <c r="H12" s="16">
        <f>E12*Hypotheses!$B$5</f>
        <v/>
      </c>
      <c r="I12" s="16">
        <f>F12*Hypotheses!$B$6</f>
        <v/>
      </c>
      <c r="J12" s="16">
        <f>G12*Hypotheses!$B$7</f>
        <v/>
      </c>
      <c r="K12" s="16">
        <f>SUM(H12:J12)</f>
        <v/>
      </c>
      <c r="L12" s="16">
        <f>E12*Hypotheses!$B$8</f>
        <v/>
      </c>
      <c r="M12" s="16">
        <f>Hypotheses!$B$10/12</f>
        <v/>
      </c>
      <c r="N12" s="16">
        <f>SUM(L12:M12)</f>
        <v/>
      </c>
      <c r="O12" s="16">
        <f>K12-N12</f>
        <v/>
      </c>
      <c r="P12" s="16">
        <f>IF(A12&lt;=Hypotheses!$B$11,0,INDEX($K$5:$K$28,A12-Hypotheses!$B$11))</f>
        <v/>
      </c>
      <c r="Q12" s="16">
        <f>P12-N12</f>
        <v/>
      </c>
      <c r="R12" s="16">
        <f>R11+Q12</f>
        <v/>
      </c>
      <c r="S12" s="16">
        <f>H12*12</f>
        <v/>
      </c>
    </row>
    <row r="13">
      <c r="A13" s="4" t="n">
        <v>9</v>
      </c>
      <c r="B13" s="8">
        <f>E12</f>
        <v/>
      </c>
      <c r="C13" s="14" t="n">
        <v>1</v>
      </c>
      <c r="D13" s="14" t="n">
        <v>0</v>
      </c>
      <c r="E13" s="8">
        <f>MAX(0,B13+C13-D13)</f>
        <v/>
      </c>
      <c r="F13" s="14" t="n">
        <v>0</v>
      </c>
      <c r="G13" s="14" t="n">
        <v>0</v>
      </c>
      <c r="H13" s="15">
        <f>E13*Hypotheses!$B$5</f>
        <v/>
      </c>
      <c r="I13" s="15">
        <f>F13*Hypotheses!$B$6</f>
        <v/>
      </c>
      <c r="J13" s="15">
        <f>G13*Hypotheses!$B$7</f>
        <v/>
      </c>
      <c r="K13" s="15">
        <f>SUM(H13:J13)</f>
        <v/>
      </c>
      <c r="L13" s="15">
        <f>E13*Hypotheses!$B$8</f>
        <v/>
      </c>
      <c r="M13" s="15">
        <f>Hypotheses!$B$10/12</f>
        <v/>
      </c>
      <c r="N13" s="15">
        <f>SUM(L13:M13)</f>
        <v/>
      </c>
      <c r="O13" s="15">
        <f>K13-N13</f>
        <v/>
      </c>
      <c r="P13" s="15">
        <f>IF(A13&lt;=Hypotheses!$B$11,0,INDEX($K$5:$K$28,A13-Hypotheses!$B$11))</f>
        <v/>
      </c>
      <c r="Q13" s="15">
        <f>P13-N13</f>
        <v/>
      </c>
      <c r="R13" s="15">
        <f>R12+Q13</f>
        <v/>
      </c>
      <c r="S13" s="15">
        <f>H13*12</f>
        <v/>
      </c>
    </row>
    <row r="14">
      <c r="A14" s="5" t="n">
        <v>10</v>
      </c>
      <c r="B14" s="7">
        <f>E13</f>
        <v/>
      </c>
      <c r="C14" s="14" t="n">
        <v>1</v>
      </c>
      <c r="D14" s="14" t="n">
        <v>0</v>
      </c>
      <c r="E14" s="7">
        <f>MAX(0,B14+C14-D14)</f>
        <v/>
      </c>
      <c r="F14" s="14" t="n">
        <v>1</v>
      </c>
      <c r="G14" s="14" t="n">
        <v>0</v>
      </c>
      <c r="H14" s="16">
        <f>E14*Hypotheses!$B$5</f>
        <v/>
      </c>
      <c r="I14" s="16">
        <f>F14*Hypotheses!$B$6</f>
        <v/>
      </c>
      <c r="J14" s="16">
        <f>G14*Hypotheses!$B$7</f>
        <v/>
      </c>
      <c r="K14" s="16">
        <f>SUM(H14:J14)</f>
        <v/>
      </c>
      <c r="L14" s="16">
        <f>E14*Hypotheses!$B$8</f>
        <v/>
      </c>
      <c r="M14" s="16">
        <f>Hypotheses!$B$10/12</f>
        <v/>
      </c>
      <c r="N14" s="16">
        <f>SUM(L14:M14)</f>
        <v/>
      </c>
      <c r="O14" s="16">
        <f>K14-N14</f>
        <v/>
      </c>
      <c r="P14" s="16">
        <f>IF(A14&lt;=Hypotheses!$B$11,0,INDEX($K$5:$K$28,A14-Hypotheses!$B$11))</f>
        <v/>
      </c>
      <c r="Q14" s="16">
        <f>P14-N14</f>
        <v/>
      </c>
      <c r="R14" s="16">
        <f>R13+Q14</f>
        <v/>
      </c>
      <c r="S14" s="16">
        <f>H14*12</f>
        <v/>
      </c>
    </row>
    <row r="15">
      <c r="A15" s="4" t="n">
        <v>11</v>
      </c>
      <c r="B15" s="8">
        <f>E14</f>
        <v/>
      </c>
      <c r="C15" s="14" t="n">
        <v>1</v>
      </c>
      <c r="D15" s="14" t="n">
        <v>0</v>
      </c>
      <c r="E15" s="8">
        <f>MAX(0,B15+C15-D15)</f>
        <v/>
      </c>
      <c r="F15" s="14" t="n">
        <v>1</v>
      </c>
      <c r="G15" s="14" t="n">
        <v>0</v>
      </c>
      <c r="H15" s="15">
        <f>E15*Hypotheses!$B$5</f>
        <v/>
      </c>
      <c r="I15" s="15">
        <f>F15*Hypotheses!$B$6</f>
        <v/>
      </c>
      <c r="J15" s="15">
        <f>G15*Hypotheses!$B$7</f>
        <v/>
      </c>
      <c r="K15" s="15">
        <f>SUM(H15:J15)</f>
        <v/>
      </c>
      <c r="L15" s="15">
        <f>E15*Hypotheses!$B$8</f>
        <v/>
      </c>
      <c r="M15" s="15">
        <f>Hypotheses!$B$10/12</f>
        <v/>
      </c>
      <c r="N15" s="15">
        <f>SUM(L15:M15)</f>
        <v/>
      </c>
      <c r="O15" s="15">
        <f>K15-N15</f>
        <v/>
      </c>
      <c r="P15" s="15">
        <f>IF(A15&lt;=Hypotheses!$B$11,0,INDEX($K$5:$K$28,A15-Hypotheses!$B$11))</f>
        <v/>
      </c>
      <c r="Q15" s="15">
        <f>P15-N15</f>
        <v/>
      </c>
      <c r="R15" s="15">
        <f>R14+Q15</f>
        <v/>
      </c>
      <c r="S15" s="15">
        <f>H15*12</f>
        <v/>
      </c>
    </row>
    <row r="16">
      <c r="A16" s="5" t="n">
        <v>12</v>
      </c>
      <c r="B16" s="7">
        <f>E15</f>
        <v/>
      </c>
      <c r="C16" s="14" t="n">
        <v>1</v>
      </c>
      <c r="D16" s="14" t="n">
        <v>0</v>
      </c>
      <c r="E16" s="7">
        <f>MAX(0,B16+C16-D16)</f>
        <v/>
      </c>
      <c r="F16" s="14" t="n">
        <v>1</v>
      </c>
      <c r="G16" s="14" t="n">
        <v>0</v>
      </c>
      <c r="H16" s="16">
        <f>E16*Hypotheses!$B$5</f>
        <v/>
      </c>
      <c r="I16" s="16">
        <f>F16*Hypotheses!$B$6</f>
        <v/>
      </c>
      <c r="J16" s="16">
        <f>G16*Hypotheses!$B$7</f>
        <v/>
      </c>
      <c r="K16" s="16">
        <f>SUM(H16:J16)</f>
        <v/>
      </c>
      <c r="L16" s="16">
        <f>E16*Hypotheses!$B$8</f>
        <v/>
      </c>
      <c r="M16" s="16">
        <f>Hypotheses!$B$10/12</f>
        <v/>
      </c>
      <c r="N16" s="16">
        <f>SUM(L16:M16)</f>
        <v/>
      </c>
      <c r="O16" s="16">
        <f>K16-N16</f>
        <v/>
      </c>
      <c r="P16" s="16">
        <f>IF(A16&lt;=Hypotheses!$B$11,0,INDEX($K$5:$K$28,A16-Hypotheses!$B$11))</f>
        <v/>
      </c>
      <c r="Q16" s="16">
        <f>P16-N16</f>
        <v/>
      </c>
      <c r="R16" s="16">
        <f>R15+Q16</f>
        <v/>
      </c>
      <c r="S16" s="16">
        <f>H16*12</f>
        <v/>
      </c>
    </row>
    <row r="17">
      <c r="A17" s="4" t="n">
        <v>13</v>
      </c>
      <c r="B17" s="8">
        <f>E16</f>
        <v/>
      </c>
      <c r="C17" s="14" t="n">
        <v>1</v>
      </c>
      <c r="D17" s="14" t="n">
        <v>0</v>
      </c>
      <c r="E17" s="8">
        <f>MAX(0,B17+C17-D17)</f>
        <v/>
      </c>
      <c r="F17" s="14" t="n">
        <v>1</v>
      </c>
      <c r="G17" s="14" t="n">
        <v>0</v>
      </c>
      <c r="H17" s="15">
        <f>E17*Hypotheses!$B$5</f>
        <v/>
      </c>
      <c r="I17" s="15">
        <f>F17*Hypotheses!$B$6</f>
        <v/>
      </c>
      <c r="J17" s="15">
        <f>G17*Hypotheses!$B$7</f>
        <v/>
      </c>
      <c r="K17" s="15">
        <f>SUM(H17:J17)</f>
        <v/>
      </c>
      <c r="L17" s="15">
        <f>E17*Hypotheses!$B$8</f>
        <v/>
      </c>
      <c r="M17" s="15">
        <f>Hypotheses!$B$10/12</f>
        <v/>
      </c>
      <c r="N17" s="15">
        <f>SUM(L17:M17)</f>
        <v/>
      </c>
      <c r="O17" s="15">
        <f>K17-N17</f>
        <v/>
      </c>
      <c r="P17" s="15">
        <f>IF(A17&lt;=Hypotheses!$B$11,0,INDEX($K$5:$K$28,A17-Hypotheses!$B$11))</f>
        <v/>
      </c>
      <c r="Q17" s="15">
        <f>P17-N17</f>
        <v/>
      </c>
      <c r="R17" s="15">
        <f>R16+Q17</f>
        <v/>
      </c>
      <c r="S17" s="15">
        <f>H17*12</f>
        <v/>
      </c>
    </row>
    <row r="18">
      <c r="A18" s="5" t="n">
        <v>14</v>
      </c>
      <c r="B18" s="7">
        <f>E17</f>
        <v/>
      </c>
      <c r="C18" s="14" t="n">
        <v>1</v>
      </c>
      <c r="D18" s="14" t="n">
        <v>0</v>
      </c>
      <c r="E18" s="7">
        <f>MAX(0,B18+C18-D18)</f>
        <v/>
      </c>
      <c r="F18" s="14" t="n">
        <v>1</v>
      </c>
      <c r="G18" s="14" t="n">
        <v>0</v>
      </c>
      <c r="H18" s="16">
        <f>E18*Hypotheses!$B$5</f>
        <v/>
      </c>
      <c r="I18" s="16">
        <f>F18*Hypotheses!$B$6</f>
        <v/>
      </c>
      <c r="J18" s="16">
        <f>G18*Hypotheses!$B$7</f>
        <v/>
      </c>
      <c r="K18" s="16">
        <f>SUM(H18:J18)</f>
        <v/>
      </c>
      <c r="L18" s="16">
        <f>E18*Hypotheses!$B$8</f>
        <v/>
      </c>
      <c r="M18" s="16">
        <f>Hypotheses!$B$10/12</f>
        <v/>
      </c>
      <c r="N18" s="16">
        <f>SUM(L18:M18)</f>
        <v/>
      </c>
      <c r="O18" s="16">
        <f>K18-N18</f>
        <v/>
      </c>
      <c r="P18" s="16">
        <f>IF(A18&lt;=Hypotheses!$B$11,0,INDEX($K$5:$K$28,A18-Hypotheses!$B$11))</f>
        <v/>
      </c>
      <c r="Q18" s="16">
        <f>P18-N18</f>
        <v/>
      </c>
      <c r="R18" s="16">
        <f>R17+Q18</f>
        <v/>
      </c>
      <c r="S18" s="16">
        <f>H18*12</f>
        <v/>
      </c>
    </row>
    <row r="19">
      <c r="A19" s="4" t="n">
        <v>15</v>
      </c>
      <c r="B19" s="8">
        <f>E18</f>
        <v/>
      </c>
      <c r="C19" s="14" t="n">
        <v>1</v>
      </c>
      <c r="D19" s="14" t="n">
        <v>0</v>
      </c>
      <c r="E19" s="8">
        <f>MAX(0,B19+C19-D19)</f>
        <v/>
      </c>
      <c r="F19" s="14" t="n">
        <v>1</v>
      </c>
      <c r="G19" s="14" t="n">
        <v>0</v>
      </c>
      <c r="H19" s="15">
        <f>E19*Hypotheses!$B$5</f>
        <v/>
      </c>
      <c r="I19" s="15">
        <f>F19*Hypotheses!$B$6</f>
        <v/>
      </c>
      <c r="J19" s="15">
        <f>G19*Hypotheses!$B$7</f>
        <v/>
      </c>
      <c r="K19" s="15">
        <f>SUM(H19:J19)</f>
        <v/>
      </c>
      <c r="L19" s="15">
        <f>E19*Hypotheses!$B$8</f>
        <v/>
      </c>
      <c r="M19" s="15">
        <f>Hypotheses!$B$10/12</f>
        <v/>
      </c>
      <c r="N19" s="15">
        <f>SUM(L19:M19)</f>
        <v/>
      </c>
      <c r="O19" s="15">
        <f>K19-N19</f>
        <v/>
      </c>
      <c r="P19" s="15">
        <f>IF(A19&lt;=Hypotheses!$B$11,0,INDEX($K$5:$K$28,A19-Hypotheses!$B$11))</f>
        <v/>
      </c>
      <c r="Q19" s="15">
        <f>P19-N19</f>
        <v/>
      </c>
      <c r="R19" s="15">
        <f>R18+Q19</f>
        <v/>
      </c>
      <c r="S19" s="15">
        <f>H19*12</f>
        <v/>
      </c>
    </row>
    <row r="20">
      <c r="A20" s="5" t="n">
        <v>16</v>
      </c>
      <c r="B20" s="7">
        <f>E19</f>
        <v/>
      </c>
      <c r="C20" s="14" t="n">
        <v>1</v>
      </c>
      <c r="D20" s="14" t="n">
        <v>0</v>
      </c>
      <c r="E20" s="7">
        <f>MAX(0,B20+C20-D20)</f>
        <v/>
      </c>
      <c r="F20" s="14" t="n">
        <v>1</v>
      </c>
      <c r="G20" s="14" t="n">
        <v>0</v>
      </c>
      <c r="H20" s="16">
        <f>E20*Hypotheses!$B$5</f>
        <v/>
      </c>
      <c r="I20" s="16">
        <f>F20*Hypotheses!$B$6</f>
        <v/>
      </c>
      <c r="J20" s="16">
        <f>G20*Hypotheses!$B$7</f>
        <v/>
      </c>
      <c r="K20" s="16">
        <f>SUM(H20:J20)</f>
        <v/>
      </c>
      <c r="L20" s="16">
        <f>E20*Hypotheses!$B$8</f>
        <v/>
      </c>
      <c r="M20" s="16">
        <f>Hypotheses!$B$10/12</f>
        <v/>
      </c>
      <c r="N20" s="16">
        <f>SUM(L20:M20)</f>
        <v/>
      </c>
      <c r="O20" s="16">
        <f>K20-N20</f>
        <v/>
      </c>
      <c r="P20" s="16">
        <f>IF(A20&lt;=Hypotheses!$B$11,0,INDEX($K$5:$K$28,A20-Hypotheses!$B$11))</f>
        <v/>
      </c>
      <c r="Q20" s="16">
        <f>P20-N20</f>
        <v/>
      </c>
      <c r="R20" s="16">
        <f>R19+Q20</f>
        <v/>
      </c>
      <c r="S20" s="16">
        <f>H20*12</f>
        <v/>
      </c>
    </row>
    <row r="21">
      <c r="A21" s="4" t="n">
        <v>17</v>
      </c>
      <c r="B21" s="8">
        <f>E20</f>
        <v/>
      </c>
      <c r="C21" s="14" t="n">
        <v>1</v>
      </c>
      <c r="D21" s="14" t="n">
        <v>0</v>
      </c>
      <c r="E21" s="8">
        <f>MAX(0,B21+C21-D21)</f>
        <v/>
      </c>
      <c r="F21" s="14" t="n">
        <v>1</v>
      </c>
      <c r="G21" s="14" t="n">
        <v>0</v>
      </c>
      <c r="H21" s="15">
        <f>E21*Hypotheses!$B$5</f>
        <v/>
      </c>
      <c r="I21" s="15">
        <f>F21*Hypotheses!$B$6</f>
        <v/>
      </c>
      <c r="J21" s="15">
        <f>G21*Hypotheses!$B$7</f>
        <v/>
      </c>
      <c r="K21" s="15">
        <f>SUM(H21:J21)</f>
        <v/>
      </c>
      <c r="L21" s="15">
        <f>E21*Hypotheses!$B$8</f>
        <v/>
      </c>
      <c r="M21" s="15">
        <f>Hypotheses!$B$10/12</f>
        <v/>
      </c>
      <c r="N21" s="15">
        <f>SUM(L21:M21)</f>
        <v/>
      </c>
      <c r="O21" s="15">
        <f>K21-N21</f>
        <v/>
      </c>
      <c r="P21" s="15">
        <f>IF(A21&lt;=Hypotheses!$B$11,0,INDEX($K$5:$K$28,A21-Hypotheses!$B$11))</f>
        <v/>
      </c>
      <c r="Q21" s="15">
        <f>P21-N21</f>
        <v/>
      </c>
      <c r="R21" s="15">
        <f>R20+Q21</f>
        <v/>
      </c>
      <c r="S21" s="15">
        <f>H21*12</f>
        <v/>
      </c>
    </row>
    <row r="22">
      <c r="A22" s="5" t="n">
        <v>18</v>
      </c>
      <c r="B22" s="7">
        <f>E21</f>
        <v/>
      </c>
      <c r="C22" s="14" t="n">
        <v>2</v>
      </c>
      <c r="D22" s="14" t="n">
        <v>0</v>
      </c>
      <c r="E22" s="7">
        <f>MAX(0,B22+C22-D22)</f>
        <v/>
      </c>
      <c r="F22" s="14" t="n">
        <v>2</v>
      </c>
      <c r="G22" s="14" t="n">
        <v>0</v>
      </c>
      <c r="H22" s="16">
        <f>E22*Hypotheses!$B$5</f>
        <v/>
      </c>
      <c r="I22" s="16">
        <f>F22*Hypotheses!$B$6</f>
        <v/>
      </c>
      <c r="J22" s="16">
        <f>G22*Hypotheses!$B$7</f>
        <v/>
      </c>
      <c r="K22" s="16">
        <f>SUM(H22:J22)</f>
        <v/>
      </c>
      <c r="L22" s="16">
        <f>E22*Hypotheses!$B$8</f>
        <v/>
      </c>
      <c r="M22" s="16">
        <f>Hypotheses!$B$10/12</f>
        <v/>
      </c>
      <c r="N22" s="16">
        <f>SUM(L22:M22)</f>
        <v/>
      </c>
      <c r="O22" s="16">
        <f>K22-N22</f>
        <v/>
      </c>
      <c r="P22" s="16">
        <f>IF(A22&lt;=Hypotheses!$B$11,0,INDEX($K$5:$K$28,A22-Hypotheses!$B$11))</f>
        <v/>
      </c>
      <c r="Q22" s="16">
        <f>P22-N22</f>
        <v/>
      </c>
      <c r="R22" s="16">
        <f>R21+Q22</f>
        <v/>
      </c>
      <c r="S22" s="16">
        <f>H22*12</f>
        <v/>
      </c>
    </row>
    <row r="23">
      <c r="A23" s="4" t="n">
        <v>19</v>
      </c>
      <c r="B23" s="8">
        <f>E22</f>
        <v/>
      </c>
      <c r="C23" s="14" t="n">
        <v>1</v>
      </c>
      <c r="D23" s="14" t="n">
        <v>0</v>
      </c>
      <c r="E23" s="8">
        <f>MAX(0,B23+C23-D23)</f>
        <v/>
      </c>
      <c r="F23" s="14" t="n">
        <v>1</v>
      </c>
      <c r="G23" s="14" t="n">
        <v>0</v>
      </c>
      <c r="H23" s="15">
        <f>E23*Hypotheses!$B$5</f>
        <v/>
      </c>
      <c r="I23" s="15">
        <f>F23*Hypotheses!$B$6</f>
        <v/>
      </c>
      <c r="J23" s="15">
        <f>G23*Hypotheses!$B$7</f>
        <v/>
      </c>
      <c r="K23" s="15">
        <f>SUM(H23:J23)</f>
        <v/>
      </c>
      <c r="L23" s="15">
        <f>E23*Hypotheses!$B$8</f>
        <v/>
      </c>
      <c r="M23" s="15">
        <f>Hypotheses!$B$10/12</f>
        <v/>
      </c>
      <c r="N23" s="15">
        <f>SUM(L23:M23)</f>
        <v/>
      </c>
      <c r="O23" s="15">
        <f>K23-N23</f>
        <v/>
      </c>
      <c r="P23" s="15">
        <f>IF(A23&lt;=Hypotheses!$B$11,0,INDEX($K$5:$K$28,A23-Hypotheses!$B$11))</f>
        <v/>
      </c>
      <c r="Q23" s="15">
        <f>P23-N23</f>
        <v/>
      </c>
      <c r="R23" s="15">
        <f>R22+Q23</f>
        <v/>
      </c>
      <c r="S23" s="15">
        <f>H23*12</f>
        <v/>
      </c>
    </row>
    <row r="24">
      <c r="A24" s="5" t="n">
        <v>20</v>
      </c>
      <c r="B24" s="7">
        <f>E23</f>
        <v/>
      </c>
      <c r="C24" s="14" t="n">
        <v>1</v>
      </c>
      <c r="D24" s="14" t="n">
        <v>0</v>
      </c>
      <c r="E24" s="7">
        <f>MAX(0,B24+C24-D24)</f>
        <v/>
      </c>
      <c r="F24" s="14" t="n">
        <v>1</v>
      </c>
      <c r="G24" s="14" t="n">
        <v>0</v>
      </c>
      <c r="H24" s="16">
        <f>E24*Hypotheses!$B$5</f>
        <v/>
      </c>
      <c r="I24" s="16">
        <f>F24*Hypotheses!$B$6</f>
        <v/>
      </c>
      <c r="J24" s="16">
        <f>G24*Hypotheses!$B$7</f>
        <v/>
      </c>
      <c r="K24" s="16">
        <f>SUM(H24:J24)</f>
        <v/>
      </c>
      <c r="L24" s="16">
        <f>E24*Hypotheses!$B$8</f>
        <v/>
      </c>
      <c r="M24" s="16">
        <f>Hypotheses!$B$10/12</f>
        <v/>
      </c>
      <c r="N24" s="16">
        <f>SUM(L24:M24)</f>
        <v/>
      </c>
      <c r="O24" s="16">
        <f>K24-N24</f>
        <v/>
      </c>
      <c r="P24" s="16">
        <f>IF(A24&lt;=Hypotheses!$B$11,0,INDEX($K$5:$K$28,A24-Hypotheses!$B$11))</f>
        <v/>
      </c>
      <c r="Q24" s="16">
        <f>P24-N24</f>
        <v/>
      </c>
      <c r="R24" s="16">
        <f>R23+Q24</f>
        <v/>
      </c>
      <c r="S24" s="16">
        <f>H24*12</f>
        <v/>
      </c>
    </row>
    <row r="25">
      <c r="A25" s="4" t="n">
        <v>21</v>
      </c>
      <c r="B25" s="8">
        <f>E24</f>
        <v/>
      </c>
      <c r="C25" s="14" t="n">
        <v>1</v>
      </c>
      <c r="D25" s="14" t="n">
        <v>0</v>
      </c>
      <c r="E25" s="8">
        <f>MAX(0,B25+C25-D25)</f>
        <v/>
      </c>
      <c r="F25" s="14" t="n">
        <v>1</v>
      </c>
      <c r="G25" s="14" t="n">
        <v>0</v>
      </c>
      <c r="H25" s="15">
        <f>E25*Hypotheses!$B$5</f>
        <v/>
      </c>
      <c r="I25" s="15">
        <f>F25*Hypotheses!$B$6</f>
        <v/>
      </c>
      <c r="J25" s="15">
        <f>G25*Hypotheses!$B$7</f>
        <v/>
      </c>
      <c r="K25" s="15">
        <f>SUM(H25:J25)</f>
        <v/>
      </c>
      <c r="L25" s="15">
        <f>E25*Hypotheses!$B$8</f>
        <v/>
      </c>
      <c r="M25" s="15">
        <f>Hypotheses!$B$10/12</f>
        <v/>
      </c>
      <c r="N25" s="15">
        <f>SUM(L25:M25)</f>
        <v/>
      </c>
      <c r="O25" s="15">
        <f>K25-N25</f>
        <v/>
      </c>
      <c r="P25" s="15">
        <f>IF(A25&lt;=Hypotheses!$B$11,0,INDEX($K$5:$K$28,A25-Hypotheses!$B$11))</f>
        <v/>
      </c>
      <c r="Q25" s="15">
        <f>P25-N25</f>
        <v/>
      </c>
      <c r="R25" s="15">
        <f>R24+Q25</f>
        <v/>
      </c>
      <c r="S25" s="15">
        <f>H25*12</f>
        <v/>
      </c>
    </row>
    <row r="26">
      <c r="A26" s="5" t="n">
        <v>22</v>
      </c>
      <c r="B26" s="7">
        <f>E25</f>
        <v/>
      </c>
      <c r="C26" s="14" t="n">
        <v>1</v>
      </c>
      <c r="D26" s="14" t="n">
        <v>0</v>
      </c>
      <c r="E26" s="7">
        <f>MAX(0,B26+C26-D26)</f>
        <v/>
      </c>
      <c r="F26" s="14" t="n">
        <v>1</v>
      </c>
      <c r="G26" s="14" t="n">
        <v>0</v>
      </c>
      <c r="H26" s="16">
        <f>E26*Hypotheses!$B$5</f>
        <v/>
      </c>
      <c r="I26" s="16">
        <f>F26*Hypotheses!$B$6</f>
        <v/>
      </c>
      <c r="J26" s="16">
        <f>G26*Hypotheses!$B$7</f>
        <v/>
      </c>
      <c r="K26" s="16">
        <f>SUM(H26:J26)</f>
        <v/>
      </c>
      <c r="L26" s="16">
        <f>E26*Hypotheses!$B$8</f>
        <v/>
      </c>
      <c r="M26" s="16">
        <f>Hypotheses!$B$10/12</f>
        <v/>
      </c>
      <c r="N26" s="16">
        <f>SUM(L26:M26)</f>
        <v/>
      </c>
      <c r="O26" s="16">
        <f>K26-N26</f>
        <v/>
      </c>
      <c r="P26" s="16">
        <f>IF(A26&lt;=Hypotheses!$B$11,0,INDEX($K$5:$K$28,A26-Hypotheses!$B$11))</f>
        <v/>
      </c>
      <c r="Q26" s="16">
        <f>P26-N26</f>
        <v/>
      </c>
      <c r="R26" s="16">
        <f>R25+Q26</f>
        <v/>
      </c>
      <c r="S26" s="16">
        <f>H26*12</f>
        <v/>
      </c>
    </row>
    <row r="27">
      <c r="A27" s="4" t="n">
        <v>23</v>
      </c>
      <c r="B27" s="8">
        <f>E26</f>
        <v/>
      </c>
      <c r="C27" s="14" t="n">
        <v>1</v>
      </c>
      <c r="D27" s="14" t="n">
        <v>0</v>
      </c>
      <c r="E27" s="8">
        <f>MAX(0,B27+C27-D27)</f>
        <v/>
      </c>
      <c r="F27" s="14" t="n">
        <v>1</v>
      </c>
      <c r="G27" s="14" t="n">
        <v>0</v>
      </c>
      <c r="H27" s="15">
        <f>E27*Hypotheses!$B$5</f>
        <v/>
      </c>
      <c r="I27" s="15">
        <f>F27*Hypotheses!$B$6</f>
        <v/>
      </c>
      <c r="J27" s="15">
        <f>G27*Hypotheses!$B$7</f>
        <v/>
      </c>
      <c r="K27" s="15">
        <f>SUM(H27:J27)</f>
        <v/>
      </c>
      <c r="L27" s="15">
        <f>E27*Hypotheses!$B$8</f>
        <v/>
      </c>
      <c r="M27" s="15">
        <f>Hypotheses!$B$10/12</f>
        <v/>
      </c>
      <c r="N27" s="15">
        <f>SUM(L27:M27)</f>
        <v/>
      </c>
      <c r="O27" s="15">
        <f>K27-N27</f>
        <v/>
      </c>
      <c r="P27" s="15">
        <f>IF(A27&lt;=Hypotheses!$B$11,0,INDEX($K$5:$K$28,A27-Hypotheses!$B$11))</f>
        <v/>
      </c>
      <c r="Q27" s="15">
        <f>P27-N27</f>
        <v/>
      </c>
      <c r="R27" s="15">
        <f>R26+Q27</f>
        <v/>
      </c>
      <c r="S27" s="15">
        <f>H27*12</f>
        <v/>
      </c>
    </row>
    <row r="28">
      <c r="A28" s="5" t="n">
        <v>24</v>
      </c>
      <c r="B28" s="7">
        <f>E27</f>
        <v/>
      </c>
      <c r="C28" s="14" t="n">
        <v>3</v>
      </c>
      <c r="D28" s="14" t="n">
        <v>0</v>
      </c>
      <c r="E28" s="7">
        <f>MAX(0,B28+C28-D28)</f>
        <v/>
      </c>
      <c r="F28" s="14" t="n">
        <v>3</v>
      </c>
      <c r="G28" s="14" t="n">
        <v>0</v>
      </c>
      <c r="H28" s="16">
        <f>E28*Hypotheses!$B$5</f>
        <v/>
      </c>
      <c r="I28" s="16">
        <f>F28*Hypotheses!$B$6</f>
        <v/>
      </c>
      <c r="J28" s="16">
        <f>G28*Hypotheses!$B$7</f>
        <v/>
      </c>
      <c r="K28" s="16">
        <f>SUM(H28:J28)</f>
        <v/>
      </c>
      <c r="L28" s="16">
        <f>E28*Hypotheses!$B$8</f>
        <v/>
      </c>
      <c r="M28" s="16">
        <f>Hypotheses!$B$10/12</f>
        <v/>
      </c>
      <c r="N28" s="16">
        <f>SUM(L28:M28)</f>
        <v/>
      </c>
      <c r="O28" s="16">
        <f>K28-N28</f>
        <v/>
      </c>
      <c r="P28" s="16">
        <f>IF(A28&lt;=Hypotheses!$B$11,0,INDEX($K$5:$K$28,A28-Hypotheses!$B$11))</f>
        <v/>
      </c>
      <c r="Q28" s="16">
        <f>P28-N28</f>
        <v/>
      </c>
      <c r="R28" s="16">
        <f>R27+Q28</f>
        <v/>
      </c>
      <c r="S28" s="16">
        <f>H28*12</f>
        <v/>
      </c>
    </row>
    <row r="31">
      <c r="A31" t="inlineStr">
        <is>
          <t>Année 1</t>
        </is>
      </c>
      <c r="K31">
        <f>SUM(K5:K16)</f>
        <v/>
      </c>
      <c r="N31">
        <f>SUM(N5:N16)</f>
        <v/>
      </c>
      <c r="O31">
        <f>K31-N31</f>
        <v/>
      </c>
      <c r="R31">
        <f>R16</f>
        <v/>
      </c>
      <c r="S31">
        <f>S16</f>
        <v/>
      </c>
    </row>
    <row r="32">
      <c r="A32" t="inlineStr">
        <is>
          <t>Année 2</t>
        </is>
      </c>
      <c r="K32">
        <f>SUM(K17:K28)</f>
        <v/>
      </c>
      <c r="N32">
        <f>SUM(N17:N28)</f>
        <v/>
      </c>
      <c r="O32">
        <f>K32-N32</f>
        <v/>
      </c>
      <c r="R32">
        <f>R28</f>
        <v/>
      </c>
      <c r="S32">
        <f>S28</f>
        <v/>
      </c>
    </row>
    <row r="34" ht="35" customHeight="1">
      <c r="A34" t="inlineStr">
        <is>
          <t>Attention</t>
        </is>
      </c>
      <c r="B34" s="17" t="inlineStr">
        <is>
          <t>Une trésorerie négative impose une baisse des coûts, des revenus supplémentaires ou un financement complémentaire.</t>
        </is>
      </c>
    </row>
  </sheetData>
  <autoFilter ref="A4:S28"/>
  <mergeCells count="3">
    <mergeCell ref="B34:L34"/>
    <mergeCell ref="A2:S2"/>
    <mergeCell ref="A1:S1"/>
  </mergeCells>
  <pageMargins left="0.75" right="0.75" top="1" bottom="1" header="0.5" footer="0.5"/>
  <pageSetup orientation="landscape" paperSize="8" fitToHeight="0" fitToWidth="1"/>
  <drawing xmlns:r="http://schemas.openxmlformats.org/officeDocument/2006/relationships" r:id="rId1"/>
</worksheet>
</file>

<file path=xl/worksheets/sheet5.xml><?xml version="1.0" encoding="utf-8"?>
<worksheet xmlns="http://schemas.openxmlformats.org/spreadsheetml/2006/main">
  <sheetPr>
    <outlinePr summaryBelow="1" summaryRight="1"/>
    <pageSetUpPr fitToPage="1"/>
  </sheetPr>
  <dimension ref="A1:G10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9" customWidth="1" min="2" max="2"/>
    <col width="23" customWidth="1" min="3" max="3"/>
    <col width="25" customWidth="1" min="4" max="4"/>
    <col width="32" customWidth="1" min="5" max="5"/>
    <col width="29" customWidth="1" min="6" max="6"/>
    <col width="24" customWidth="1" min="7" max="7"/>
  </cols>
  <sheetData>
    <row r="1" ht="36" customHeight="1">
      <c r="A1" s="1" t="inlineStr">
        <is>
          <t>Tester la viabilité récurrente</t>
        </is>
      </c>
    </row>
    <row r="2">
      <c r="A2" s="2" t="inlineStr">
        <is>
          <t>Hypothèses de lancement · 08.11.2026 · Aucun résultat acquis</t>
        </is>
      </c>
    </row>
    <row r="4" ht="31" customHeight="1">
      <c r="A4" s="3" t="inlineStr">
        <is>
          <t>Scénario illustratif</t>
        </is>
      </c>
      <c r="B4" s="3" t="inlineStr">
        <is>
          <t>Clients actifs</t>
        </is>
      </c>
      <c r="C4" s="3" t="inlineStr">
        <is>
          <t>Prix mensuel CHF</t>
        </is>
      </c>
      <c r="D4" s="3" t="inlineStr">
        <is>
          <t>ARR CHF</t>
        </is>
      </c>
      <c r="E4" s="3" t="inlineStr">
        <is>
          <t>Marge annuelle après coûts variables CHF</t>
        </is>
      </c>
      <c r="F4" s="3" t="inlineStr">
        <is>
          <t>Charges fixes annuelles CHF</t>
        </is>
      </c>
      <c r="G4" s="3" t="inlineStr">
        <is>
          <t>Écart annuel CHF</t>
        </is>
      </c>
    </row>
    <row r="5">
      <c r="A5" s="4" t="inlineStr">
        <is>
          <t>Prudent</t>
        </is>
      </c>
      <c r="B5" s="4" t="n">
        <v>8</v>
      </c>
      <c r="C5" s="4" t="n">
        <v>800</v>
      </c>
      <c r="D5" s="8">
        <f>B5*C5*12</f>
        <v/>
      </c>
      <c r="E5" s="8">
        <f>B5*(C5-Hypotheses!$B$8)*12</f>
        <v/>
      </c>
      <c r="F5" s="8">
        <f>Hypotheses!B10</f>
        <v/>
      </c>
      <c r="G5" s="8">
        <f>E5-F5</f>
        <v/>
      </c>
    </row>
    <row r="6">
      <c r="A6" s="5" t="inlineStr">
        <is>
          <t>Référence</t>
        </is>
      </c>
      <c r="B6" s="5" t="n">
        <v>20</v>
      </c>
      <c r="C6" s="5" t="n">
        <v>1000</v>
      </c>
      <c r="D6" s="7">
        <f>B6*C6*12</f>
        <v/>
      </c>
      <c r="E6" s="7">
        <f>B6*(C6-Hypotheses!$B$8)*12</f>
        <v/>
      </c>
      <c r="F6" s="7">
        <f>Hypotheses!B10</f>
        <v/>
      </c>
      <c r="G6" s="7">
        <f>E6-F6</f>
        <v/>
      </c>
    </row>
    <row r="7">
      <c r="A7" s="4" t="inlineStr">
        <is>
          <t>Accéléré</t>
        </is>
      </c>
      <c r="B7" s="4" t="n">
        <v>40</v>
      </c>
      <c r="C7" s="4" t="n">
        <v>1250</v>
      </c>
      <c r="D7" s="8">
        <f>B7*C7*12</f>
        <v/>
      </c>
      <c r="E7" s="8">
        <f>B7*(C7-Hypotheses!$B$8)*12</f>
        <v/>
      </c>
      <c r="F7" s="8">
        <f>Hypotheses!B10</f>
        <v/>
      </c>
      <c r="G7" s="8">
        <f>E7-F7</f>
        <v/>
      </c>
    </row>
    <row r="8">
      <c r="A8" s="5" t="inlineStr">
        <is>
          <t>Seuil récurrent (clients)</t>
        </is>
      </c>
      <c r="B8" s="7">
        <f>IF(Hypotheses!B5&lt;=Hypotheses!B8,"Non atteignable",ROUNDUP(Hypotheses!B10/(12*(Hypotheses!B5-Hypotheses!B8)),0))</f>
        <v/>
      </c>
      <c r="C8" s="5" t="inlineStr"/>
      <c r="D8" s="5" t="inlineStr"/>
      <c r="E8" s="5" t="inlineStr"/>
      <c r="F8" s="5" t="inlineStr"/>
      <c r="G8" s="5" t="inlineStr">
        <is>
          <t>Sans intégrations ni pilotes.</t>
        </is>
      </c>
    </row>
    <row r="9">
      <c r="A9" s="4" t="inlineStr">
        <is>
          <t>Récupération CAC (mois)</t>
        </is>
      </c>
      <c r="B9" s="8">
        <f>IF(Hypotheses!B5&lt;=Hypotheses!B8,"Non atteignable",Hypotheses!B12/(Hypotheses!B5-Hypotheses!B8))</f>
        <v/>
      </c>
      <c r="C9" s="4" t="inlineStr"/>
      <c r="D9" s="4" t="inlineStr"/>
      <c r="E9" s="4" t="inlineStr"/>
      <c r="F9" s="4" t="inlineStr"/>
      <c r="G9" s="4" t="inlineStr">
        <is>
          <t>Hypothèse hors délai de vente, intégration et attrition.</t>
        </is>
      </c>
    </row>
    <row r="10">
      <c r="A10" s="5" t="inlineStr">
        <is>
          <t>Interprétation</t>
        </is>
      </c>
      <c r="B10" s="5" t="inlineStr">
        <is>
          <t>Une croissance de clientèle peut nécessiter davantage d’équipe ; les charges fixes ne restent pas nécessairement constantes.</t>
        </is>
      </c>
      <c r="C10" s="5" t="n"/>
      <c r="D10" s="5" t="n"/>
      <c r="E10" s="5" t="n"/>
      <c r="F10" s="5" t="n"/>
      <c r="G10" s="5" t="n"/>
    </row>
  </sheetData>
  <autoFilter ref="A4:G10"/>
  <mergeCells count="2">
    <mergeCell ref="A2:G2"/>
    <mergeCell ref="A1:G1"/>
  </mergeCells>
  <pageMargins left="0.75" right="0.75" top="1" bottom="1" header="0.5" footer="0.5"/>
  <pageSetup orientation="landscape" paperSize="8" fitToHeight="0" fitToWidth="1"/>
</worksheet>
</file>

<file path=xl/worksheets/sheet6.xml><?xml version="1.0" encoding="utf-8"?>
<worksheet xmlns="http://schemas.openxmlformats.org/spreadsheetml/2006/main">
  <sheetPr>
    <outlinePr summaryBelow="1" summaryRight="1"/>
    <pageSetUpPr fitToPage="1"/>
  </sheetPr>
  <dimension ref="A1:E14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28" customWidth="1" min="2" max="2"/>
    <col width="56" customWidth="1" min="3" max="3"/>
    <col width="85" customWidth="1" min="4" max="4"/>
    <col width="18" customWidth="1" min="5" max="5"/>
  </cols>
  <sheetData>
    <row r="1" ht="36" customHeight="1">
      <c r="A1" s="1" t="inlineStr">
        <is>
          <t>Le plan de lancement</t>
        </is>
      </c>
    </row>
    <row r="2">
      <c r="A2" s="2" t="inlineStr">
        <is>
          <t>Hypothèses de lancement · 08.11.2026 · Aucun résultat acquis</t>
        </is>
      </c>
    </row>
    <row r="4" ht="31" customHeight="1">
      <c r="A4" s="3" t="inlineStr">
        <is>
          <t>Période</t>
        </is>
      </c>
      <c r="B4" s="3" t="inlineStr">
        <is>
          <t>Responsable proposé</t>
        </is>
      </c>
      <c r="C4" s="3" t="inlineStr">
        <is>
          <t>Action</t>
        </is>
      </c>
      <c r="D4" s="3" t="inlineStr">
        <is>
          <t>Livrable / décision</t>
        </is>
      </c>
      <c r="E4" s="3" t="inlineStr">
        <is>
          <t>Statut</t>
        </is>
      </c>
    </row>
    <row r="5" ht="66" customHeight="1">
      <c r="A5" s="4" t="inlineStr">
        <is>
          <t>J1–15</t>
        </is>
      </c>
      <c r="B5" s="4" t="inlineStr">
        <is>
          <t>Fondateur</t>
        </is>
      </c>
      <c r="C5" s="4" t="inlineStr">
        <is>
          <t>Mener 10 entretiens agents, entreprises et fiduciaires</t>
        </is>
      </c>
      <c r="D5" s="4" t="inlineStr">
        <is>
          <t>Synthèse des frictions, solutions actuelles, budget, décideur et cycle de commande.</t>
        </is>
      </c>
      <c r="E5" s="4" t="inlineStr">
        <is>
          <t>À lancer</t>
        </is>
      </c>
    </row>
    <row r="6" ht="66" customHeight="1">
      <c r="A6" s="5" t="inlineStr">
        <is>
          <t>J1–15</t>
        </is>
      </c>
      <c r="B6" s="5" t="inlineStr">
        <is>
          <t>Fondateur + juriste</t>
        </is>
      </c>
      <c r="C6" s="5" t="inlineStr">
        <is>
          <t>Vérifier nom, marque, domaine et structure</t>
        </is>
      </c>
      <c r="D6" s="5" t="inlineStr">
        <is>
          <t>Recherche de disponibilité et conseil sur constitution ; aucune société créée par ce dossier.</t>
        </is>
      </c>
      <c r="E6" s="5" t="inlineStr">
        <is>
          <t>À lancer</t>
        </is>
      </c>
    </row>
    <row r="7" ht="66" customHeight="1">
      <c r="A7" s="4" t="inlineStr">
        <is>
          <t>J10–30</t>
        </is>
      </c>
      <c r="B7" s="4" t="inlineStr">
        <is>
          <t>Produit + métier</t>
        </is>
      </c>
      <c r="C7" s="4" t="inlineStr">
        <is>
          <t>Choisir un parcours et cartographier 30 cas</t>
        </is>
      </c>
      <c r="D7" s="4" t="inlineStr">
        <is>
          <t>Périmètre écrit, exigences par autorité, références sources, cas hors périmètre.</t>
        </is>
      </c>
      <c r="E7" s="4" t="inlineStr">
        <is>
          <t>À lancer</t>
        </is>
      </c>
    </row>
    <row r="8" ht="66" customHeight="1">
      <c r="A8" s="5" t="inlineStr">
        <is>
          <t>J15–30</t>
        </is>
      </c>
      <c r="B8" s="5" t="inlineStr">
        <is>
          <t>Fondateur</t>
        </is>
      </c>
      <c r="C8" s="5" t="inlineStr">
        <is>
          <t>Construire une liste de 15 communes qualifiées</t>
        </is>
      </c>
      <c r="D8" s="5" t="inlineStr">
        <is>
          <t>Critères : volume, référent, budget, données, capacité à porter un pilote ; pas de prospection envoyée.</t>
        </is>
      </c>
      <c r="E8" s="5" t="inlineStr">
        <is>
          <t>À lancer</t>
        </is>
      </c>
    </row>
    <row r="9" ht="66" customHeight="1">
      <c r="A9" s="4" t="inlineStr">
        <is>
          <t>J20–40</t>
        </is>
      </c>
      <c r="B9" s="4" t="inlineStr">
        <is>
          <t>Fondateur + collectivité</t>
        </is>
      </c>
      <c r="C9" s="4" t="inlineStr">
        <is>
          <t>Cadrer une convention de pilote payant</t>
        </is>
      </c>
      <c r="D9" s="4" t="inlineStr">
        <is>
          <t>Périmètre, prix, réception, responsabilités, données, commande publique et réversibilité.</t>
        </is>
      </c>
      <c r="E9" s="4" t="inlineStr">
        <is>
          <t>À lancer</t>
        </is>
      </c>
    </row>
    <row r="10" ht="66" customHeight="1">
      <c r="A10" s="5" t="inlineStr">
        <is>
          <t>J30–60</t>
        </is>
      </c>
      <c r="B10" s="5" t="inlineStr">
        <is>
          <t>Tech + juriste</t>
        </is>
      </c>
      <c r="C10" s="5" t="inlineStr">
        <is>
          <t>Constituer et évaluer le corpus</t>
        </is>
      </c>
      <c r="D10" s="5" t="inlineStr">
        <is>
          <t>100 scénarios test, citations exactes, dates, compétence, abstention et conflits.</t>
        </is>
      </c>
      <c r="E10" s="5" t="inlineStr">
        <is>
          <t>À construire</t>
        </is>
      </c>
    </row>
    <row r="11" ht="66" customHeight="1">
      <c r="A11" s="4" t="inlineStr">
        <is>
          <t>J45–75</t>
        </is>
      </c>
      <c r="B11" s="4" t="inlineStr">
        <is>
          <t>Tech</t>
        </is>
      </c>
      <c r="C11" s="4" t="inlineStr">
        <is>
          <t>Mettre en place le backend et les accès</t>
        </is>
      </c>
      <c r="D11" s="4" t="inlineStr">
        <is>
          <t>Stockage partagé, séparation des collectivités, mandats, audit, sauvegarde et suppression.</t>
        </is>
      </c>
      <c r="E11" s="4" t="inlineStr">
        <is>
          <t>À construire</t>
        </is>
      </c>
    </row>
    <row r="12" ht="66" customHeight="1">
      <c r="A12" s="5" t="inlineStr">
        <is>
          <t>J60–90</t>
        </is>
      </c>
      <c r="B12" s="5" t="inlineStr">
        <is>
          <t>Produit + collectivité</t>
        </is>
      </c>
      <c r="C12" s="5" t="inlineStr">
        <is>
          <t>Tester le parcours avec des volontaires</t>
        </is>
      </c>
      <c r="D12" s="5" t="inlineStr">
        <is>
          <t>Comparer une référence initiale au pilote ; mesurer gain réel, erreurs et temps d’assistance.</t>
        </is>
      </c>
      <c r="E12" s="5" t="inlineStr">
        <is>
          <t>Conditionné</t>
        </is>
      </c>
    </row>
    <row r="13" ht="66" customHeight="1">
      <c r="A13" s="4" t="inlineStr">
        <is>
          <t>J75–90</t>
        </is>
      </c>
      <c r="B13" s="4" t="inlineStr">
        <is>
          <t>Fondateur</t>
        </is>
      </c>
      <c r="C13" s="4" t="inlineStr">
        <is>
          <t>Préparer dossier coaching et financement</t>
        </is>
      </c>
      <c r="D13" s="4" t="inlineStr">
        <is>
          <t>Pitch, équipe, budget, propriété intellectuelle ; vérifier éligibilité Innosuisse/SPEI.</t>
        </is>
      </c>
      <c r="E13" s="4" t="inlineStr">
        <is>
          <t>À préparer</t>
        </is>
      </c>
    </row>
    <row r="14" ht="66" customHeight="1">
      <c r="A14" s="5" t="inlineStr">
        <is>
          <t>J90</t>
        </is>
      </c>
      <c r="B14" s="5" t="inlineStr">
        <is>
          <t>Comité pilote</t>
        </is>
      </c>
      <c r="C14" s="5" t="inlineStr">
        <is>
          <t>Décider poursuivre, ajuster ou arrêter</t>
        </is>
      </c>
      <c r="D14" s="5" t="inlineStr">
        <is>
          <t>Bilan documenté et décision conditionnée à la qualité, au budget et à l’usage.</t>
        </is>
      </c>
      <c r="E14" s="5" t="inlineStr">
        <is>
          <t>À décider</t>
        </is>
      </c>
    </row>
  </sheetData>
  <autoFilter ref="A4:E14"/>
  <mergeCells count="2">
    <mergeCell ref="A2:E2"/>
    <mergeCell ref="A1:E1"/>
  </mergeCells>
  <pageMargins left="0.75" right="0.75" top="1" bottom="1" header="0.5" footer="0.5"/>
  <pageSetup orientation="landscape" paperSize="8" fitToHeight="0" fitToWidth="1"/>
</worksheet>
</file>

<file path=xl/worksheets/sheet7.xml><?xml version="1.0" encoding="utf-8"?>
<worksheet xmlns="http://schemas.openxmlformats.org/spreadsheetml/2006/main">
  <sheetPr>
    <outlinePr summaryBelow="1" summaryRight="1"/>
    <pageSetUpPr fitToPage="1"/>
  </sheetPr>
  <dimension ref="A1:E17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4" customWidth="1" min="2" max="2"/>
    <col width="40" customWidth="1" min="3" max="3"/>
    <col width="100" customWidth="1" min="4" max="4"/>
    <col width="21" customWidth="1" min="5" max="5"/>
  </cols>
  <sheetData>
    <row r="1" ht="36" customHeight="1">
      <c r="A1" s="1" t="inlineStr">
        <is>
          <t>Backlog produit et critères de réception</t>
        </is>
      </c>
    </row>
    <row r="2">
      <c r="A2" s="2" t="inlineStr">
        <is>
          <t>Hypothèses de lancement · 08.11.2026 · Aucun résultat acquis</t>
        </is>
      </c>
    </row>
    <row r="4" ht="31" customHeight="1">
      <c r="A4" s="3" t="inlineStr">
        <is>
          <t>Priorité</t>
        </is>
      </c>
      <c r="B4" s="3" t="inlineStr">
        <is>
          <t>Lot</t>
        </is>
      </c>
      <c r="C4" s="3" t="inlineStr">
        <is>
          <t>Fonction</t>
        </is>
      </c>
      <c r="D4" s="3" t="inlineStr">
        <is>
          <t>Critère de réception proposé</t>
        </is>
      </c>
      <c r="E4" s="3" t="inlineStr">
        <is>
          <t>État</t>
        </is>
      </c>
    </row>
    <row r="5" ht="66" customHeight="1">
      <c r="A5" s="4" t="inlineStr">
        <is>
          <t>P0</t>
        </is>
      </c>
      <c r="B5" s="4" t="inlineStr">
        <is>
          <t>Corpus</t>
        </is>
      </c>
      <c r="C5" s="4" t="inlineStr">
        <is>
          <t>Collecte officielle et versionnage</t>
        </is>
      </c>
      <c r="D5" s="4" t="inlineStr">
        <is>
          <t>Toute disposition active conserve URL, article, contenu, empreinte, date et validation.</t>
        </is>
      </c>
      <c r="E5" s="4" t="inlineStr">
        <is>
          <t>À construire</t>
        </is>
      </c>
    </row>
    <row r="6" ht="66" customHeight="1">
      <c r="A6" s="5" t="inlineStr">
        <is>
          <t>P0</t>
        </is>
      </c>
      <c r="B6" s="5" t="inlineStr">
        <is>
          <t>Profil</t>
        </is>
      </c>
      <c r="C6" s="5" t="inlineStr">
        <is>
          <t>Territoire, activité, projet et date</t>
        </is>
      </c>
      <c r="D6" s="5" t="inlineStr">
        <is>
          <t>Une donnée manquante déclenche une question ciblée ; aucun territoire inféré silencieusement.</t>
        </is>
      </c>
      <c r="E6" s="5" t="inlineStr">
        <is>
          <t>Démo partielle</t>
        </is>
      </c>
    </row>
    <row r="7" ht="66" customHeight="1">
      <c r="A7" s="4" t="inlineStr">
        <is>
          <t>P0</t>
        </is>
      </c>
      <c r="B7" s="4" t="inlineStr">
        <is>
          <t>Graphe</t>
        </is>
      </c>
      <c r="C7" s="4" t="inlineStr">
        <is>
          <t>Conditions et relations explicables</t>
        </is>
      </c>
      <c r="D7" s="4" t="inlineStr">
        <is>
          <t>Chaque orientation expose le chemin profil / règle / obligation / source.</t>
        </is>
      </c>
      <c r="E7" s="4" t="inlineStr">
        <is>
          <t>Démo locale</t>
        </is>
      </c>
    </row>
    <row r="8" ht="66" customHeight="1">
      <c r="A8" s="5" t="inlineStr">
        <is>
          <t>P0</t>
        </is>
      </c>
      <c r="B8" s="5" t="inlineStr">
        <is>
          <t>Recherche</t>
        </is>
      </c>
      <c r="C8" s="5" t="inlineStr">
        <is>
          <t>Recherche hybride filtrée</t>
        </is>
      </c>
      <c r="D8" s="5" t="inlineStr">
        <is>
          <t>Le filtre de juridiction et de validité intervient avant sélection ; exclusion des versions périmées.</t>
        </is>
      </c>
      <c r="E8" s="5" t="inlineStr">
        <is>
          <t>À construire</t>
        </is>
      </c>
    </row>
    <row r="9" ht="66" customHeight="1">
      <c r="A9" s="4" t="inlineStr">
        <is>
          <t>P0</t>
        </is>
      </c>
      <c r="B9" s="4" t="inlineStr">
        <is>
          <t>Génération</t>
        </is>
      </c>
      <c r="C9" s="4" t="inlineStr">
        <is>
          <t>Réponse accompagnée de preuves</t>
        </is>
      </c>
      <c r="D9" s="4" t="inlineStr">
        <is>
          <t>Chaque proposition d’action dispose d’une citation vérifiable ; les numéros d’articles ne sont pas inventés.</t>
        </is>
      </c>
      <c r="E9" s="4" t="inlineStr">
        <is>
          <t>À construire</t>
        </is>
      </c>
    </row>
    <row r="10" ht="66" customHeight="1">
      <c r="A10" s="5" t="inlineStr">
        <is>
          <t>P0</t>
        </is>
      </c>
      <c r="B10" s="5" t="inlineStr">
        <is>
          <t>Qualité</t>
        </is>
      </c>
      <c r="C10" s="5" t="inlineStr">
        <is>
          <t>Abstention et contradictions</t>
        </is>
      </c>
      <c r="D10" s="5" t="inlineStr">
        <is>
          <t>Tous les cas de test hors corpus, expirés ou contradictoires déclenchent revue ou abstention.</t>
        </is>
      </c>
      <c r="E10" s="5" t="inlineStr">
        <is>
          <t>Démo hors corpus</t>
        </is>
      </c>
    </row>
    <row r="11" ht="66" customHeight="1">
      <c r="A11" s="4" t="inlineStr">
        <is>
          <t>P0</t>
        </is>
      </c>
      <c r="B11" s="4" t="inlineStr">
        <is>
          <t>Sécurité</t>
        </is>
      </c>
      <c r="C11" s="4" t="inlineStr">
        <is>
          <t>Mandats et isolation des données</t>
        </is>
      </c>
      <c r="D11" s="4" t="inlineStr">
        <is>
          <t>Tests de séparation entre deux collectivités et deux entreprises ; droits refusés par défaut.</t>
        </is>
      </c>
      <c r="E11" s="4" t="inlineStr">
        <is>
          <t>À construire</t>
        </is>
      </c>
    </row>
    <row r="12" ht="66" customHeight="1">
      <c r="A12" s="5" t="inlineStr">
        <is>
          <t>P0</t>
        </is>
      </c>
      <c r="B12" s="5" t="inlineStr">
        <is>
          <t>Évaluation</t>
        </is>
      </c>
      <c r="C12" s="5" t="inlineStr">
        <is>
          <t>Jeu de référence expert</t>
        </is>
      </c>
      <c r="D12" s="5" t="inlineStr">
        <is>
          <t>100 cas relus : objectif &gt;=95% d’orientations exactes dans le périmètre ; aucun défaut critique non corrigé.</t>
        </is>
      </c>
      <c r="E12" s="5" t="inlineStr">
        <is>
          <t>Objectif à mesurer</t>
        </is>
      </c>
    </row>
    <row r="13" ht="66" customHeight="1">
      <c r="A13" s="4" t="inlineStr">
        <is>
          <t>P1</t>
        </is>
      </c>
      <c r="B13" s="4" t="inlineStr">
        <is>
          <t>Dossiers</t>
        </is>
      </c>
      <c r="C13" s="4" t="inlineStr">
        <is>
          <t>Pièces et références partagées</t>
        </is>
      </c>
      <c r="D13" s="4" t="inlineStr">
        <is>
          <t>Un statut de transmission ne change que sur accusé de réception vérifié du connecteur.</t>
        </is>
      </c>
      <c r="E13" s="4" t="inlineStr">
        <is>
          <t>Local seulement</t>
        </is>
      </c>
    </row>
    <row r="14" ht="66" customHeight="1">
      <c r="A14" s="5" t="inlineStr">
        <is>
          <t>P1</t>
        </is>
      </c>
      <c r="B14" s="5" t="inlineStr">
        <is>
          <t>Factures</t>
        </is>
      </c>
      <c r="C14" s="5" t="inlineStr">
        <is>
          <t>Rapprochement financier</t>
        </is>
      </c>
      <c r="D14" s="5" t="inlineStr">
        <is>
          <t>Le paiement déclaré et le rapprochement bancaire sont des états distincts et auditables.</t>
        </is>
      </c>
      <c r="E14" s="5" t="inlineStr">
        <is>
          <t>Démo déclarative</t>
        </is>
      </c>
    </row>
    <row r="15" ht="66" customHeight="1">
      <c r="A15" s="4" t="inlineStr">
        <is>
          <t>P1</t>
        </is>
      </c>
      <c r="B15" s="4" t="inlineStr">
        <is>
          <t>Connecteurs</t>
        </is>
      </c>
      <c r="C15" s="4" t="inlineStr">
        <is>
          <t>Portails administratifs</t>
        </is>
      </c>
      <c r="D15" s="4" t="inlineStr">
        <is>
          <t>Conventions, interfaces et environnement de test obtenus avant toute transmission.</t>
        </is>
      </c>
      <c r="E15" s="4" t="inlineStr">
        <is>
          <t>Non connecté</t>
        </is>
      </c>
    </row>
    <row r="16" ht="66" customHeight="1">
      <c r="A16" s="5" t="inlineStr">
        <is>
          <t>P1</t>
        </is>
      </c>
      <c r="B16" s="5" t="inlineStr">
        <is>
          <t>Veille</t>
        </is>
      </c>
      <c r="C16" s="5" t="inlineStr">
        <is>
          <t>Modification d’une source</t>
        </is>
      </c>
      <c r="D16" s="5" t="inlineStr">
        <is>
          <t>Un changement détecté retire les règles concernées de la réponse automatique jusqu’à revue.</t>
        </is>
      </c>
      <c r="E16" s="5" t="inlineStr">
        <is>
          <t>À construire</t>
        </is>
      </c>
    </row>
    <row r="17" ht="66" customHeight="1">
      <c r="A17" s="4" t="inlineStr">
        <is>
          <t>P2</t>
        </is>
      </c>
      <c r="B17" s="4" t="inlineStr">
        <is>
          <t>Expansion</t>
        </is>
      </c>
      <c r="C17" s="4" t="inlineStr">
        <is>
          <t>Nouveaux cantons et particuliers</t>
        </is>
      </c>
      <c r="D17" s="4" t="inlineStr">
        <is>
          <t>Un corpus, un responsable de validation et un protocole d’évaluation par nouveau périmètre.</t>
        </is>
      </c>
      <c r="E17" s="4" t="inlineStr">
        <is>
          <t>Vision</t>
        </is>
      </c>
    </row>
  </sheetData>
  <autoFilter ref="A4:E17"/>
  <mergeCells count="2">
    <mergeCell ref="A2:E2"/>
    <mergeCell ref="A1:E1"/>
  </mergeCells>
  <pageMargins left="0.75" right="0.75" top="1" bottom="1" header="0.5" footer="0.5"/>
  <pageSetup orientation="landscape" paperSize="8" fitToHeight="0" fitToWidth="1"/>
</worksheet>
</file>

<file path=xl/worksheets/sheet8.xml><?xml version="1.0" encoding="utf-8"?>
<worksheet xmlns="http://schemas.openxmlformats.org/spreadsheetml/2006/main">
  <sheetPr>
    <outlinePr summaryBelow="1" summaryRight="1"/>
    <pageSetUpPr fitToPage="1"/>
  </sheetPr>
  <dimension ref="A1:D11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57" customWidth="1" min="2" max="2"/>
    <col width="85" customWidth="1" min="3" max="3"/>
    <col width="27" customWidth="1" min="4" max="4"/>
  </cols>
  <sheetData>
    <row r="1" ht="36" customHeight="1">
      <c r="A1" s="1" t="inlineStr">
        <is>
          <t>Les décisions qui protègent le projet</t>
        </is>
      </c>
    </row>
    <row r="2">
      <c r="A2" s="2" t="inlineStr">
        <is>
          <t>Hypothèses de lancement · 08.11.2026 · Aucun résultat acquis</t>
        </is>
      </c>
    </row>
    <row r="4" ht="31" customHeight="1">
      <c r="A4" s="3" t="inlineStr">
        <is>
          <t>Risque</t>
        </is>
      </c>
      <c r="B4" s="3" t="inlineStr">
        <is>
          <t>Signal</t>
        </is>
      </c>
      <c r="C4" s="3" t="inlineStr">
        <is>
          <t>Réponse</t>
        </is>
      </c>
      <c r="D4" s="3" t="inlineStr">
        <is>
          <t>Responsable proposé</t>
        </is>
      </c>
    </row>
    <row r="5" ht="66" customHeight="1">
      <c r="A5" s="4" t="inlineStr">
        <is>
          <t>Doublon avec les portails</t>
        </is>
      </c>
      <c r="B5" s="4" t="inlineStr">
        <is>
          <t>Le client résout déjà le besoin avec EasyGov ou son logiciel.</t>
        </is>
      </c>
      <c r="C5" s="4" t="inlineStr">
        <is>
          <t>Démontrer une valeur locale mesurable, étudier module ou intégration, arrêter si le gain est insuffisant.</t>
        </is>
      </c>
      <c r="D5" s="4" t="inlineStr">
        <is>
          <t>Fondateur / produit</t>
        </is>
      </c>
    </row>
    <row r="6" ht="66" customHeight="1">
      <c r="A6" s="5" t="inlineStr">
        <is>
          <t>Corpus incomplet ou périmé</t>
        </is>
      </c>
      <c r="B6" s="5" t="inlineStr">
        <is>
          <t>Source manquante, date incertaine, conflit de règles.</t>
        </is>
      </c>
      <c r="C6" s="5" t="inlineStr">
        <is>
          <t>Abstention, revue expert et suspension des règles touchées.</t>
        </is>
      </c>
      <c r="D6" s="5" t="inlineStr">
        <is>
          <t>Responsable juridique</t>
        </is>
      </c>
    </row>
    <row r="7" ht="66" customHeight="1">
      <c r="A7" s="4" t="inlineStr">
        <is>
          <t>Vente publique lente</t>
        </is>
      </c>
      <c r="B7" s="4" t="inlineStr">
        <is>
          <t>Pas de sponsor, budget ou procédure de commande identifiée.</t>
        </is>
      </c>
      <c r="C7" s="4" t="inlineStr">
        <is>
          <t>Qualifier avant développements spécifiques ; scénario de trésorerie avec retard d’encaissement.</t>
        </is>
      </c>
      <c r="D7" s="4" t="inlineStr">
        <is>
          <t>Fondateur</t>
        </is>
      </c>
    </row>
    <row r="8" ht="66" customHeight="1">
      <c r="A8" s="5" t="inlineStr">
        <is>
          <t>Coût du service trop élevé</t>
        </is>
      </c>
      <c r="B8" s="5" t="inlineStr">
        <is>
          <t>Maintenance d’un corpus ou d’un connecteur peu réutilisable.</t>
        </is>
      </c>
      <c r="C8" s="5" t="inlineStr">
        <is>
          <t>Mesurer le coût par collectivité, limiter le standard et chiffrer les adaptations.</t>
        </is>
      </c>
      <c r="D8" s="5" t="inlineStr">
        <is>
          <t>Tech / finance</t>
        </is>
      </c>
    </row>
    <row r="9" ht="66" customHeight="1">
      <c r="A9" s="4" t="inlineStr">
        <is>
          <t>Usage de données inadapté</t>
        </is>
      </c>
      <c r="B9" s="4" t="inlineStr">
        <is>
          <t>Droits insuffisants, mandat incertain, données personnelles en prompt.</t>
        </is>
      </c>
      <c r="C9" s="4" t="inlineStr">
        <is>
          <t>Minimisation, isolation, contrôle d’accès et choix contractuel du modèle/hébergement.</t>
        </is>
      </c>
      <c r="D9" s="4" t="inlineStr">
        <is>
          <t>Sécurité</t>
        </is>
      </c>
    </row>
    <row r="10" ht="66" customHeight="1">
      <c r="A10" s="5" t="inlineStr">
        <is>
          <t>Financement insuffisant</t>
        </is>
      </c>
      <c r="B10" s="5" t="inlineStr">
        <is>
          <t>Cash prévisionnel négatif dans les mois suivants.</t>
        </is>
      </c>
      <c r="C10" s="5" t="inlineStr">
        <is>
          <t>Réduire les charges, augmenter les revenus ou rechercher un financement avant le seuil critique.</t>
        </is>
      </c>
      <c r="D10" s="5" t="inlineStr">
        <is>
          <t>Fondateur / finance</t>
        </is>
      </c>
    </row>
    <row r="11" ht="66" customHeight="1">
      <c r="A11" s="4" t="inlineStr">
        <is>
          <t>IA convaincante mais erronée</t>
        </is>
      </c>
      <c r="B11" s="4" t="inlineStr">
        <is>
          <t>Réponse fluide, citation sans preuve ou mauvais territoire.</t>
        </is>
      </c>
      <c r="C11" s="4" t="inlineStr">
        <is>
          <t>Évaluer le fond et les citations, pas seulement la fluidité ; aucune décision autonome.</t>
        </is>
      </c>
      <c r="D11" s="4" t="inlineStr">
        <is>
          <t>Produit IA</t>
        </is>
      </c>
    </row>
  </sheetData>
  <autoFilter ref="A4:D11"/>
  <mergeCells count="2">
    <mergeCell ref="A1:D1"/>
    <mergeCell ref="A2:D2"/>
  </mergeCells>
  <pageMargins left="0.75" right="0.75" top="1" bottom="1" header="0.5" footer="0.5"/>
  <pageSetup orientation="landscape" paperSize="8" fitToHeight="0" fitToWidth="1"/>
</worksheet>
</file>

<file path=xl/worksheets/sheet9.xml><?xml version="1.0" encoding="utf-8"?>
<worksheet xmlns="http://schemas.openxmlformats.org/spreadsheetml/2006/main">
  <sheetPr>
    <outlinePr summaryBelow="1" summaryRight="1"/>
    <pageSetUpPr fitToPage="1"/>
  </sheetPr>
  <dimension ref="A1:C9"/>
  <sheetViews>
    <sheetView showGridLines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95" customWidth="1" min="2" max="2"/>
    <col width="88" customWidth="1" min="3" max="3"/>
  </cols>
  <sheetData>
    <row r="1" ht="36" customHeight="1">
      <c r="A1" s="1" t="inlineStr">
        <is>
          <t>Repères vérifiés et limites</t>
        </is>
      </c>
    </row>
    <row r="2">
      <c r="A2" s="2" t="inlineStr">
        <is>
          <t>Hypothèses de lancement · 08.11.2026 · Aucun résultat acquis</t>
        </is>
      </c>
    </row>
    <row r="4" ht="31" customHeight="1">
      <c r="A4" s="3" t="inlineStr">
        <is>
          <t>Source</t>
        </is>
      </c>
      <c r="B4" s="3" t="inlineStr">
        <is>
          <t>URL</t>
        </is>
      </c>
      <c r="C4" s="3" t="inlineStr">
        <is>
          <t>Utilité / limite</t>
        </is>
      </c>
    </row>
    <row r="5" ht="66" customHeight="1">
      <c r="A5" s="4" t="inlineStr">
        <is>
          <t>EasyGov 2.0 / FAQ</t>
        </is>
      </c>
      <c r="B5" s="4" t="inlineStr">
        <is>
          <t>https://autorites.easygov.swiss/reorientation-strategique/easygov-2-0-faq/</t>
        </is>
      </c>
      <c r="C5" s="4" t="inlineStr">
        <is>
          <t>Plateforme existante et évolution : la complémentarité de Liaison doit être démontrée. Aucun raccordement acquis.</t>
        </is>
      </c>
    </row>
    <row r="6" ht="66" customHeight="1">
      <c r="A6" s="5" t="inlineStr">
        <is>
          <t>État de Vaud / Cyberadministration</t>
        </is>
      </c>
      <c r="B6" s="5" t="inlineStr">
        <is>
          <t>https://www.vd.ch/etat-droit-finances/cyberadministration</t>
        </is>
      </c>
      <c r="C6" s="5" t="inlineStr">
        <is>
          <t>Portail existant ; vérifier les interfaces et conventions.</t>
        </is>
      </c>
    </row>
    <row r="7" ht="66" customHeight="1">
      <c r="A7" s="4" t="inlineStr">
        <is>
          <t>Innosuisse / Initial Coaching</t>
        </is>
      </c>
      <c r="B7" s="4" t="inlineStr">
        <is>
          <t>https://www.innosuisse.admin.ch/en/initial-coaching-for-start-up</t>
        </is>
      </c>
      <c r="C7" s="4" t="inlineStr">
        <is>
          <t>Piste d’accompagnement sous conditions et sélection. Pas une subvention de trésorerie acquise.</t>
        </is>
      </c>
    </row>
    <row r="8" ht="66" customHeight="1">
      <c r="A8" s="5" t="inlineStr">
        <is>
          <t>SPEI / Aides aux entreprises</t>
        </is>
      </c>
      <c r="B8" s="5" t="inlineStr">
        <is>
          <t>https://www.vd.ch/economie/soutien-aux-entreprises/aides-financieres</t>
        </is>
      </c>
      <c r="C8" s="5" t="inlineStr">
        <is>
          <t>Éligibilité à valider avec le SPEI avant demande. Aucune aide présumée dans le modèle.</t>
        </is>
      </c>
    </row>
    <row r="9" ht="66" customHeight="1">
      <c r="A9" s="4" t="inlineStr">
        <is>
          <t>Vaud / Création d’établissement</t>
        </is>
      </c>
      <c r="B9" s="4" t="inlineStr">
        <is>
          <t>https://www.vd.ch/economie/police-cantonale-du-commerce/informations-relatives-a-lhotellerie-restauration/comment-creer-un-nouvel-etablissement-cafe-hotel-etc</t>
        </is>
      </c>
      <c r="C9" s="4" t="inlineStr">
        <is>
          <t>Source du petit corpus de démonstration ; règlements locaux à compléter.</t>
        </is>
      </c>
    </row>
  </sheetData>
  <autoFilter ref="A4:C9"/>
  <mergeCells count="2">
    <mergeCell ref="A1:C1"/>
    <mergeCell ref="A2:C2"/>
  </mergeCells>
  <pageMargins left="0.75" right="0.75" top="1" bottom="1" header="0.5" footer="0.5"/>
  <pageSetup orientation="landscape" paperSize="8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2026-11-08T02:23:43Z</dcterms:created>
  <dcterms:modified xmlns:dcterms="http://purl.org/dc/terms/" xmlns:xsi="http://www.w3.org/2001/XMLSchema-instance" xsi:type="dcterms:W3CDTF">2026-11-08T02:23:43Z</dcterms:modified>
</cp:coreProperties>
</file>